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1" autoFilterDateGrouping="1"/>
  </bookViews>
  <sheets>
    <sheet xmlns:r="http://schemas.openxmlformats.org/officeDocument/2006/relationships" name="📊 总览" sheetId="1" state="visible" r:id="rId1"/>
    <sheet xmlns:r="http://schemas.openxmlformats.org/officeDocument/2006/relationships" name="沪深300" sheetId="2" state="visible" r:id="rId2"/>
    <sheet xmlns:r="http://schemas.openxmlformats.org/officeDocument/2006/relationships" name="中证500" sheetId="3" state="visible" r:id="rId3"/>
    <sheet xmlns:r="http://schemas.openxmlformats.org/officeDocument/2006/relationships" name="标普500" sheetId="4" state="visible" r:id="rId4"/>
    <sheet xmlns:r="http://schemas.openxmlformats.org/officeDocument/2006/relationships" name="纳斯达克100" sheetId="5" state="visible" r:id="rId5"/>
    <sheet xmlns:r="http://schemas.openxmlformats.org/officeDocument/2006/relationships" name="黄金" sheetId="6" state="visible" r:id="rId6"/>
    <sheet xmlns:r="http://schemas.openxmlformats.org/officeDocument/2006/relationships" name="现金·货币基金" sheetId="7" state="visible" r:id="rId7"/>
    <sheet xmlns:r="http://schemas.openxmlformats.org/officeDocument/2006/relationships" name="恒生指数（备）" sheetId="8" state="visible" r:id="rId8"/>
    <sheet xmlns:r="http://schemas.openxmlformats.org/officeDocument/2006/relationships" name="日经225（备）" sheetId="9" state="visible" r:id="rId9"/>
    <sheet xmlns:r="http://schemas.openxmlformats.org/officeDocument/2006/relationships" name="债券（国债）（备）" sheetId="10" state="visible" r:id="rId10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\%"/>
  </numFmts>
  <fonts count="44">
    <font>
      <name val="等线"/>
      <charset val="134"/>
      <family val="0"/>
      <color theme="1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Noto Sans CJK SC"/>
      <charset val="1"/>
      <family val="2"/>
      <b val="1"/>
      <color rgb="FF1F4E79"/>
      <sz val="16"/>
    </font>
    <font>
      <name val="Noto Sans CJK SC"/>
      <charset val="1"/>
      <family val="2"/>
      <b val="1"/>
      <sz val="11"/>
    </font>
    <font>
      <name val="Cambria"/>
      <charset val="1"/>
      <family val="0"/>
      <b val="1"/>
      <color rgb="FF0000FF"/>
      <sz val="14"/>
    </font>
    <font>
      <name val="Noto Sans CJK SC"/>
      <charset val="1"/>
      <family val="2"/>
      <sz val="11"/>
    </font>
    <font>
      <name val="Noto Sans CJK SC"/>
      <family val="2"/>
      <color rgb="FF666666"/>
      <sz val="9"/>
    </font>
    <font>
      <name val="Cambria"/>
      <charset val="1"/>
      <family val="0"/>
      <color rgb="FF666666"/>
      <sz val="9"/>
    </font>
    <font>
      <name val="Noto Sans CJK SC"/>
      <charset val="1"/>
      <family val="2"/>
      <color rgb="FF666666"/>
      <sz val="9"/>
    </font>
    <font>
      <name val="Noto Sans CJK SC"/>
      <charset val="1"/>
      <family val="2"/>
      <b val="1"/>
      <color rgb="FFFFFFFF"/>
      <sz val="10"/>
    </font>
    <font>
      <name val="Noto Sans CJK SC"/>
      <charset val="1"/>
      <family val="2"/>
      <b val="1"/>
      <color rgb="FF1F4E79"/>
      <sz val="10"/>
    </font>
    <font>
      <name val="Noto Sans CJK SC"/>
      <charset val="1"/>
      <family val="2"/>
      <b val="1"/>
      <color rgb="FF000000"/>
      <sz val="10"/>
    </font>
    <font>
      <name val="Cambria"/>
      <charset val="1"/>
      <family val="0"/>
      <color rgb="FF0000FF"/>
      <sz val="10"/>
    </font>
    <font>
      <name val="微软雅黑"/>
      <charset val="134"/>
      <family val="0"/>
      <color rgb="FF000000"/>
      <sz val="10"/>
    </font>
    <font>
      <name val="Cambria"/>
      <charset val="1"/>
      <family val="0"/>
      <sz val="10"/>
    </font>
    <font>
      <name val="Noto Sans CJK SC"/>
      <charset val="1"/>
      <family val="2"/>
      <sz val="10"/>
    </font>
    <font>
      <name val="Noto Sans CJK SC"/>
      <charset val="1"/>
      <family val="2"/>
      <color rgb="FF000000"/>
      <sz val="10"/>
    </font>
    <font>
      <name val="Cambria"/>
      <charset val="1"/>
      <family val="0"/>
      <b val="1"/>
      <sz val="10"/>
    </font>
    <font>
      <name val="微软雅黑"/>
      <charset val="134"/>
      <family val="0"/>
      <b val="1"/>
      <color rgb="FF000000"/>
      <sz val="10"/>
    </font>
    <font>
      <name val="Noto Sans CJK SC"/>
      <charset val="1"/>
      <family val="2"/>
      <b val="1"/>
      <color rgb="FF1F4E79"/>
      <sz val="12"/>
    </font>
    <font>
      <name val="Noto Sans CJK SC"/>
      <family val="2"/>
      <color rgb="FF000000"/>
      <sz val="10"/>
    </font>
    <font>
      <name val="Cambria"/>
      <charset val="1"/>
      <family val="0"/>
      <b val="1"/>
      <color rgb="FFFF0000"/>
      <sz val="10"/>
    </font>
    <font>
      <name val="Noto Sans CJK SC"/>
      <family val="2"/>
      <b val="1"/>
      <color rgb="FFFF0000"/>
      <sz val="10"/>
    </font>
    <font>
      <name val="Noto Sans CJK SC"/>
      <charset val="1"/>
      <family val="2"/>
      <b val="1"/>
      <color rgb="FFC55A11"/>
      <sz val="13"/>
    </font>
    <font>
      <name val="Noto Sans CJK SC"/>
      <family val="2"/>
      <sz val="10"/>
    </font>
    <font>
      <name val="Noto Sans CJK SC"/>
      <charset val="1"/>
      <family val="2"/>
      <b val="1"/>
      <color rgb="FFC00000"/>
      <sz val="14"/>
    </font>
    <font>
      <name val="Noto Sans CJK SC"/>
      <charset val="1"/>
      <family val="2"/>
      <b val="1"/>
      <color rgb="FFC00000"/>
      <sz val="11"/>
    </font>
    <font>
      <name val="微软雅黑"/>
      <charset val="134"/>
      <family val="0"/>
      <b val="1"/>
      <color rgb="FF1F4E79"/>
      <sz val="10"/>
    </font>
    <font>
      <name val="Noto Sans CJK SC"/>
      <charset val="1"/>
      <family val="2"/>
      <b val="1"/>
      <sz val="10"/>
    </font>
    <font>
      <name val="Cambria"/>
      <charset val="1"/>
      <family val="0"/>
      <b val="1"/>
      <color rgb="FF0000FF"/>
      <sz val="10"/>
    </font>
    <font>
      <name val="Noto Sans CJK SC"/>
      <charset val="1"/>
      <family val="2"/>
      <color rgb="FF006100"/>
      <sz val="10"/>
    </font>
    <font>
      <name val="Noto Sans CJK SC"/>
      <charset val="1"/>
      <family val="2"/>
      <color rgb="FF9C0006"/>
      <sz val="10"/>
    </font>
    <font>
      <name val="Noto Sans CJK SC"/>
      <charset val="1"/>
      <family val="2"/>
      <b val="1"/>
      <color rgb="FFED7D31"/>
      <sz val="14"/>
    </font>
    <font>
      <name val="Noto Sans CJK SC"/>
      <charset val="1"/>
      <family val="2"/>
      <b val="1"/>
      <color rgb="FFED7D31"/>
      <sz val="11"/>
    </font>
    <font>
      <name val="Noto Sans CJK SC"/>
      <charset val="1"/>
      <family val="2"/>
      <b val="1"/>
      <color rgb="FF1F4E79"/>
      <sz val="14"/>
    </font>
    <font>
      <name val="Noto Sans CJK SC"/>
      <charset val="1"/>
      <family val="2"/>
      <b val="1"/>
      <color rgb="FF1F4E79"/>
      <sz val="11"/>
    </font>
    <font>
      <name val="Noto Sans CJK SC"/>
      <charset val="1"/>
      <family val="2"/>
      <b val="1"/>
      <color rgb="FF7030A0"/>
      <sz val="14"/>
    </font>
    <font>
      <name val="Noto Sans CJK SC"/>
      <charset val="1"/>
      <family val="2"/>
      <b val="1"/>
      <color rgb="FF7030A0"/>
      <sz val="11"/>
    </font>
    <font>
      <name val="Noto Sans CJK SC"/>
      <charset val="1"/>
      <family val="2"/>
      <b val="1"/>
      <color rgb="FFBF8F00"/>
      <sz val="14"/>
    </font>
    <font>
      <name val="Noto Sans CJK SC"/>
      <charset val="1"/>
      <family val="2"/>
      <b val="1"/>
      <color rgb="FFBF8F00"/>
      <sz val="11"/>
    </font>
    <font>
      <name val="Noto Sans CJK SC"/>
      <charset val="1"/>
      <family val="2"/>
      <b val="1"/>
      <color rgb="FF548235"/>
      <sz val="14"/>
    </font>
    <font>
      <name val="Noto Sans CJK SC"/>
      <charset val="1"/>
      <family val="2"/>
      <b val="1"/>
      <color rgb="FF548235"/>
      <sz val="11"/>
    </font>
  </fonts>
  <fills count="13">
    <fill>
      <patternFill/>
    </fill>
    <fill>
      <patternFill patternType="gray125"/>
    </fill>
    <fill>
      <patternFill patternType="solid">
        <fgColor rgb="FFDDEBF7"/>
        <bgColor rgb="FFD6E4F0"/>
      </patternFill>
    </fill>
    <fill>
      <patternFill patternType="solid">
        <fgColor rgb="FF4472C4"/>
        <bgColor rgb="FF666666"/>
      </patternFill>
    </fill>
    <fill>
      <patternFill patternType="solid">
        <fgColor rgb="FFD6E4F0"/>
        <bgColor rgb="FFD9E1F2"/>
      </patternFill>
    </fill>
    <fill>
      <patternFill patternType="solid">
        <fgColor rgb="FFF2F2F2"/>
        <bgColor rgb="FFE2EFDA"/>
      </patternFill>
    </fill>
    <fill>
      <patternFill patternType="solid">
        <fgColor rgb="FFD9E1F2"/>
        <bgColor rgb="FFD6E4F0"/>
      </patternFill>
    </fill>
    <fill>
      <patternFill patternType="solid">
        <fgColor rgb="FFFCE4D6"/>
        <bgColor rgb="FFFBE5D6"/>
      </patternFill>
    </fill>
    <fill>
      <patternFill patternType="solid">
        <fgColor rgb="FFFFF2CC"/>
        <bgColor rgb="FFFBE5D6"/>
      </patternFill>
    </fill>
    <fill>
      <patternFill patternType="solid">
        <fgColor rgb="FFE2EFDA"/>
        <bgColor rgb="FFDDEBF7"/>
      </patternFill>
    </fill>
    <fill>
      <patternFill patternType="solid">
        <fgColor rgb="FFFBE5D6"/>
        <bgColor rgb="FFFCE4D6"/>
      </patternFill>
    </fill>
    <fill>
      <patternFill patternType="solid">
        <fgColor rgb="FFE4D9F0"/>
        <bgColor rgb="FFD9E1F2"/>
      </patternFill>
    </fill>
    <fill>
      <patternFill patternType="solid">
        <fgColor rgb="FFC00000"/>
        <bgColor rgb="FF9C0006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9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center" vertical="center" wrapText="1"/>
    </xf>
    <xf numFmtId="3" fontId="6" fillId="0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center" vertical="center" wrapText="1"/>
    </xf>
    <xf numFmtId="0" fontId="12" fillId="3" borderId="1" applyAlignment="1" pivotButton="0" quotePrefix="0" xfId="0">
      <alignment horizontal="center" vertical="center" wrapText="1"/>
    </xf>
    <xf numFmtId="0" fontId="12" fillId="4" borderId="0" applyAlignment="1" pivotButton="0" quotePrefix="0" xfId="0">
      <alignment horizontal="center" vertical="bottom"/>
    </xf>
    <xf numFmtId="0" fontId="13" fillId="0" borderId="1" applyAlignment="1" pivotButton="0" quotePrefix="0" xfId="0">
      <alignment horizontal="left" vertical="center" wrapText="1"/>
    </xf>
    <xf numFmtId="9" fontId="14" fillId="0" borderId="1" applyAlignment="1" pivotButton="0" quotePrefix="0" xfId="0">
      <alignment horizontal="center" vertical="bottom"/>
    </xf>
    <xf numFmtId="3" fontId="15" fillId="0" borderId="1" applyAlignment="1" pivotButton="0" quotePrefix="0" xfId="0">
      <alignment horizontal="right" vertical="center" wrapText="1"/>
    </xf>
    <xf numFmtId="10" fontId="15" fillId="0" borderId="1" applyAlignment="1" pivotButton="0" quotePrefix="0" xfId="0">
      <alignment horizontal="center" vertical="center" wrapText="1"/>
    </xf>
    <xf numFmtId="10" fontId="16" fillId="0" borderId="1" applyAlignment="1" pivotButton="0" quotePrefix="0" xfId="0">
      <alignment horizontal="center" vertical="bottom"/>
    </xf>
    <xf numFmtId="3" fontId="16" fillId="0" borderId="1" applyAlignment="1" pivotButton="0" quotePrefix="0" xfId="0">
      <alignment horizontal="center" vertical="bottom"/>
    </xf>
    <xf numFmtId="0" fontId="17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  <xf numFmtId="164" fontId="14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bottom"/>
    </xf>
    <xf numFmtId="0" fontId="13" fillId="5" borderId="1" applyAlignment="1" pivotButton="0" quotePrefix="0" xfId="0">
      <alignment horizontal="left" vertical="center" wrapText="1"/>
    </xf>
    <xf numFmtId="9" fontId="14" fillId="5" borderId="1" applyAlignment="1" pivotButton="0" quotePrefix="0" xfId="0">
      <alignment horizontal="center" vertical="bottom"/>
    </xf>
    <xf numFmtId="3" fontId="15" fillId="5" borderId="1" applyAlignment="1" pivotButton="0" quotePrefix="0" xfId="0">
      <alignment horizontal="right" vertical="center" wrapText="1"/>
    </xf>
    <xf numFmtId="10" fontId="15" fillId="5" borderId="1" applyAlignment="1" pivotButton="0" quotePrefix="0" xfId="0">
      <alignment horizontal="center" vertical="center" wrapText="1"/>
    </xf>
    <xf numFmtId="10" fontId="16" fillId="5" borderId="1" applyAlignment="1" pivotButton="0" quotePrefix="0" xfId="0">
      <alignment horizontal="center" vertical="bottom"/>
    </xf>
    <xf numFmtId="3" fontId="16" fillId="5" borderId="1" applyAlignment="1" pivotButton="0" quotePrefix="0" xfId="0">
      <alignment horizontal="center" vertical="bottom"/>
    </xf>
    <xf numFmtId="0" fontId="17" fillId="5" borderId="1" applyAlignment="1" pivotButton="0" quotePrefix="0" xfId="0">
      <alignment horizontal="center" vertical="center" wrapText="1"/>
    </xf>
    <xf numFmtId="0" fontId="15" fillId="5" borderId="1" applyAlignment="1" pivotButton="0" quotePrefix="0" xfId="0">
      <alignment horizontal="center" vertical="center" wrapText="1"/>
    </xf>
    <xf numFmtId="0" fontId="18" fillId="5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bottom"/>
    </xf>
    <xf numFmtId="0" fontId="13" fillId="6" borderId="1" applyAlignment="1" pivotButton="0" quotePrefix="0" xfId="0">
      <alignment horizontal="center" vertical="center" wrapText="1"/>
    </xf>
    <xf numFmtId="9" fontId="19" fillId="6" borderId="1" applyAlignment="1" pivotButton="0" quotePrefix="0" xfId="0">
      <alignment horizontal="center" vertical="center" wrapText="1"/>
    </xf>
    <xf numFmtId="4" fontId="20" fillId="6" borderId="1" applyAlignment="1" pivotButton="0" quotePrefix="0" xfId="0">
      <alignment horizontal="right" vertical="center" wrapText="1"/>
    </xf>
    <xf numFmtId="10" fontId="20" fillId="6" borderId="1" applyAlignment="1" pivotButton="0" quotePrefix="0" xfId="0">
      <alignment horizontal="center" vertical="center" wrapText="1"/>
    </xf>
    <xf numFmtId="10" fontId="16" fillId="6" borderId="1" applyAlignment="1" pivotButton="0" quotePrefix="0" xfId="0">
      <alignment horizontal="center" vertical="center" wrapText="1"/>
    </xf>
    <xf numFmtId="3" fontId="16" fillId="6" borderId="1" applyAlignment="1" pivotButton="0" quotePrefix="0" xfId="0">
      <alignment horizontal="right" vertical="center" wrapText="1"/>
    </xf>
    <xf numFmtId="0" fontId="15" fillId="6" borderId="1" applyAlignment="1" pivotButton="0" quotePrefix="0" xfId="0">
      <alignment horizontal="center" vertical="center" wrapText="1"/>
    </xf>
    <xf numFmtId="4" fontId="15" fillId="5" borderId="1" applyAlignment="1" pivotButton="0" quotePrefix="0" xfId="0">
      <alignment horizontal="right" vertical="center" wrapText="1"/>
    </xf>
    <xf numFmtId="0" fontId="13" fillId="5" borderId="1" applyAlignment="1" pivotButton="0" quotePrefix="0" xfId="0">
      <alignment horizontal="center" vertical="center" wrapText="1"/>
    </xf>
    <xf numFmtId="0" fontId="2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 wrapText="1"/>
    </xf>
    <xf numFmtId="0" fontId="16" fillId="0" borderId="0" applyAlignment="1" pivotButton="0" quotePrefix="0" xfId="0">
      <alignment horizontal="general" vertical="bottom" wrapText="1"/>
    </xf>
    <xf numFmtId="0" fontId="17" fillId="0" borderId="0" applyAlignment="1" pivotButton="0" quotePrefix="0" xfId="0">
      <alignment horizontal="general" vertical="bottom" wrapText="1"/>
    </xf>
    <xf numFmtId="0" fontId="21" fillId="0" borderId="0" applyAlignment="1" pivotButton="0" quotePrefix="0" xfId="0">
      <alignment horizontal="general" vertical="bottom" wrapText="1"/>
    </xf>
    <xf numFmtId="0" fontId="27" fillId="0" borderId="0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general" vertical="bottom"/>
    </xf>
    <xf numFmtId="0" fontId="18" fillId="7" borderId="1" applyAlignment="1" pivotButton="0" quotePrefix="0" xfId="0">
      <alignment horizontal="left" vertical="center" wrapText="1"/>
    </xf>
    <xf numFmtId="3" fontId="29" fillId="8" borderId="1" applyAlignment="1" pivotButton="0" quotePrefix="0" xfId="0">
      <alignment horizontal="right" vertical="center" wrapText="1"/>
    </xf>
    <xf numFmtId="0" fontId="18" fillId="0" borderId="0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left" vertical="center" wrapText="1"/>
    </xf>
    <xf numFmtId="1" fontId="29" fillId="8" borderId="1" applyAlignment="1" pivotButton="0" quotePrefix="0" xfId="0">
      <alignment horizontal="right" vertical="center" wrapText="1"/>
    </xf>
    <xf numFmtId="10" fontId="29" fillId="8" borderId="1" applyAlignment="1" pivotButton="0" quotePrefix="0" xfId="0">
      <alignment horizontal="right" vertical="center" wrapText="1"/>
    </xf>
    <xf numFmtId="0" fontId="18" fillId="0" borderId="0" applyAlignment="1" pivotButton="0" quotePrefix="0" xfId="0">
      <alignment horizontal="left" vertical="center" wrapText="1"/>
    </xf>
    <xf numFmtId="0" fontId="12" fillId="8" borderId="1" applyAlignment="1" pivotButton="0" quotePrefix="0" xfId="0">
      <alignment horizontal="right" vertical="center" wrapText="1"/>
    </xf>
    <xf numFmtId="0" fontId="18" fillId="8" borderId="0" applyAlignment="1" pivotButton="0" quotePrefix="0" xfId="0">
      <alignment horizontal="left" vertical="center" wrapText="1"/>
    </xf>
    <xf numFmtId="0" fontId="15" fillId="8" borderId="0" applyAlignment="1" pivotButton="0" quotePrefix="0" xfId="0">
      <alignment horizontal="left" vertical="center" wrapText="1"/>
    </xf>
    <xf numFmtId="0" fontId="18" fillId="8" borderId="0" applyAlignment="1" pivotButton="0" quotePrefix="0" xfId="0">
      <alignment horizontal="left" vertical="center" wrapText="1"/>
    </xf>
    <xf numFmtId="0" fontId="30" fillId="0" borderId="0" applyAlignment="1" pivotButton="0" quotePrefix="0" xfId="0">
      <alignment horizontal="general" vertical="bottom"/>
    </xf>
    <xf numFmtId="0" fontId="31" fillId="0" borderId="0" applyAlignment="1" pivotButton="0" quotePrefix="0" xfId="0">
      <alignment horizontal="center" vertical="bottom"/>
    </xf>
    <xf numFmtId="0" fontId="17" fillId="0" borderId="0" applyAlignment="1" pivotButton="0" quotePrefix="0" xfId="0">
      <alignment horizontal="center" vertical="bottom"/>
    </xf>
    <xf numFmtId="0" fontId="9" fillId="0" borderId="0" applyAlignment="1" pivotButton="0" quotePrefix="0" xfId="0">
      <alignment horizontal="general" vertical="bottom"/>
    </xf>
    <xf numFmtId="0" fontId="32" fillId="0" borderId="0" applyAlignment="1" pivotButton="0" quotePrefix="0" xfId="0">
      <alignment horizontal="left" vertical="center" wrapText="1"/>
    </xf>
    <xf numFmtId="0" fontId="33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1" fillId="3" borderId="2" applyAlignment="1" pivotButton="0" quotePrefix="0" xfId="0">
      <alignment horizontal="center" vertical="bottom" wrapText="1"/>
    </xf>
    <xf numFmtId="0" fontId="15" fillId="0" borderId="2" applyAlignment="1" pivotButton="0" quotePrefix="0" xfId="0">
      <alignment horizontal="center" vertical="bottom"/>
    </xf>
    <xf numFmtId="4" fontId="29" fillId="8" borderId="2" applyAlignment="1" pivotButton="0" quotePrefix="0" xfId="0">
      <alignment horizontal="center" vertical="bottom"/>
    </xf>
    <xf numFmtId="3" fontId="15" fillId="9" borderId="2" applyAlignment="1" pivotButton="0" quotePrefix="0" xfId="0">
      <alignment horizontal="center" vertical="bottom"/>
    </xf>
    <xf numFmtId="0" fontId="15" fillId="9" borderId="2" applyAlignment="1" pivotButton="0" quotePrefix="0" xfId="0">
      <alignment horizontal="center" vertical="bottom"/>
    </xf>
    <xf numFmtId="3" fontId="31" fillId="9" borderId="2" applyAlignment="1" pivotButton="0" quotePrefix="0" xfId="0">
      <alignment horizontal="center" vertical="bottom"/>
    </xf>
    <xf numFmtId="4" fontId="0" fillId="0" borderId="2" applyAlignment="1" pivotButton="0" quotePrefix="0" xfId="0">
      <alignment horizontal="center" vertical="bottom"/>
    </xf>
    <xf numFmtId="0" fontId="15" fillId="5" borderId="2" applyAlignment="1" pivotButton="0" quotePrefix="0" xfId="0">
      <alignment horizontal="center" vertical="bottom"/>
    </xf>
    <xf numFmtId="0" fontId="34" fillId="0" borderId="0" applyAlignment="1" pivotButton="0" quotePrefix="0" xfId="0">
      <alignment horizontal="center" vertical="center" wrapText="1"/>
    </xf>
    <xf numFmtId="0" fontId="35" fillId="0" borderId="0" applyAlignment="1" pivotButton="0" quotePrefix="0" xfId="0">
      <alignment horizontal="general" vertical="bottom"/>
    </xf>
    <xf numFmtId="0" fontId="18" fillId="10" borderId="1" applyAlignment="1" pivotButton="0" quotePrefix="0" xfId="0">
      <alignment horizontal="left" vertical="center" wrapText="1"/>
    </xf>
    <xf numFmtId="0" fontId="36" fillId="0" borderId="0" applyAlignment="1" pivotButton="0" quotePrefix="0" xfId="0">
      <alignment horizontal="center" vertical="center" wrapText="1"/>
    </xf>
    <xf numFmtId="0" fontId="37" fillId="0" borderId="0" applyAlignment="1" pivotButton="0" quotePrefix="0" xfId="0">
      <alignment horizontal="general" vertical="bottom"/>
    </xf>
    <xf numFmtId="0" fontId="18" fillId="2" borderId="1" applyAlignment="1" pivotButton="0" quotePrefix="0" xfId="0">
      <alignment horizontal="left" vertical="center" wrapText="1"/>
    </xf>
    <xf numFmtId="0" fontId="38" fillId="0" borderId="0" applyAlignment="1" pivotButton="0" quotePrefix="0" xfId="0">
      <alignment horizontal="center" vertical="center" wrapText="1"/>
    </xf>
    <xf numFmtId="0" fontId="39" fillId="0" borderId="0" applyAlignment="1" pivotButton="0" quotePrefix="0" xfId="0">
      <alignment horizontal="general" vertical="bottom"/>
    </xf>
    <xf numFmtId="0" fontId="18" fillId="11" borderId="1" applyAlignment="1" pivotButton="0" quotePrefix="0" xfId="0">
      <alignment horizontal="left" vertical="center" wrapText="1"/>
    </xf>
    <xf numFmtId="0" fontId="40" fillId="0" borderId="0" applyAlignment="1" pivotButton="0" quotePrefix="0" xfId="0">
      <alignment horizontal="center" vertical="center" wrapText="1"/>
    </xf>
    <xf numFmtId="0" fontId="41" fillId="0" borderId="0" applyAlignment="1" pivotButton="0" quotePrefix="0" xfId="0">
      <alignment horizontal="general" vertical="bottom"/>
    </xf>
    <xf numFmtId="0" fontId="18" fillId="8" borderId="1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general" vertical="bottom"/>
    </xf>
    <xf numFmtId="0" fontId="42" fillId="0" borderId="0" applyAlignment="1" pivotButton="0" quotePrefix="0" xfId="0">
      <alignment horizontal="center" vertical="center" wrapText="1"/>
    </xf>
    <xf numFmtId="0" fontId="43" fillId="0" borderId="0" applyAlignment="1" pivotButton="0" quotePrefix="0" xfId="0">
      <alignment horizontal="general" vertical="bottom"/>
    </xf>
    <xf numFmtId="0" fontId="18" fillId="9" borderId="1" applyAlignment="1" pivotButton="0" quotePrefix="0" xfId="0">
      <alignment horizontal="left" vertical="center" wrapText="1"/>
    </xf>
    <xf numFmtId="0" fontId="10" fillId="5" borderId="0" applyAlignment="1" pivotButton="0" quotePrefix="0" xfId="0">
      <alignment horizontal="center" vertical="center" wrapText="1"/>
    </xf>
    <xf numFmtId="4" fontId="29" fillId="8" borderId="1" applyAlignment="1" pivotButton="0" quotePrefix="0" xfId="0">
      <alignment horizontal="right" vertical="center" wrapText="1"/>
    </xf>
    <xf numFmtId="0" fontId="11" fillId="12" borderId="1" applyAlignment="1" pivotButton="0" quotePrefix="0" xfId="0">
      <alignment horizontal="center" vertical="center" wrapText="1"/>
    </xf>
    <xf numFmtId="4" fontId="15" fillId="9" borderId="1" applyAlignment="1" pivotButton="0" quotePrefix="0" xfId="0">
      <alignment horizontal="right" vertical="center" wrapText="1"/>
    </xf>
    <xf numFmtId="0" fontId="15" fillId="9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center" vertical="center" wrapText="1"/>
    </xf>
    <xf numFmtId="3" fontId="6" fillId="0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center" vertical="center" wrapText="1"/>
    </xf>
    <xf numFmtId="0" fontId="12" fillId="3" borderId="1" applyAlignment="1" pivotButton="0" quotePrefix="0" xfId="0">
      <alignment horizontal="center" vertical="center" wrapText="1"/>
    </xf>
    <xf numFmtId="0" fontId="12" fillId="4" borderId="0" applyAlignment="1" pivotButton="0" quotePrefix="0" xfId="0">
      <alignment horizontal="center" vertical="bottom"/>
    </xf>
    <xf numFmtId="0" fontId="13" fillId="0" borderId="1" applyAlignment="1" pivotButton="0" quotePrefix="0" xfId="0">
      <alignment horizontal="left" vertical="center" wrapText="1"/>
    </xf>
    <xf numFmtId="9" fontId="14" fillId="0" borderId="1" applyAlignment="1" pivotButton="0" quotePrefix="0" xfId="0">
      <alignment horizontal="center" vertical="bottom"/>
    </xf>
    <xf numFmtId="3" fontId="15" fillId="0" borderId="1" applyAlignment="1" pivotButton="0" quotePrefix="0" xfId="0">
      <alignment horizontal="right" vertical="center" wrapText="1"/>
    </xf>
    <xf numFmtId="10" fontId="15" fillId="0" borderId="1" applyAlignment="1" pivotButton="0" quotePrefix="0" xfId="0">
      <alignment horizontal="center" vertical="center" wrapText="1"/>
    </xf>
    <xf numFmtId="10" fontId="16" fillId="0" borderId="1" applyAlignment="1" pivotButton="0" quotePrefix="0" xfId="0">
      <alignment horizontal="center" vertical="bottom"/>
    </xf>
    <xf numFmtId="3" fontId="16" fillId="0" borderId="1" applyAlignment="1" pivotButton="0" quotePrefix="0" xfId="0">
      <alignment horizontal="center" vertical="bottom"/>
    </xf>
    <xf numFmtId="0" fontId="17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  <xf numFmtId="164" fontId="14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bottom"/>
    </xf>
    <xf numFmtId="0" fontId="13" fillId="5" borderId="1" applyAlignment="1" pivotButton="0" quotePrefix="0" xfId="0">
      <alignment horizontal="left" vertical="center" wrapText="1"/>
    </xf>
    <xf numFmtId="9" fontId="14" fillId="5" borderId="1" applyAlignment="1" pivotButton="0" quotePrefix="0" xfId="0">
      <alignment horizontal="center" vertical="bottom"/>
    </xf>
    <xf numFmtId="3" fontId="15" fillId="5" borderId="1" applyAlignment="1" pivotButton="0" quotePrefix="0" xfId="0">
      <alignment horizontal="right" vertical="center" wrapText="1"/>
    </xf>
    <xf numFmtId="10" fontId="15" fillId="5" borderId="1" applyAlignment="1" pivotButton="0" quotePrefix="0" xfId="0">
      <alignment horizontal="center" vertical="center" wrapText="1"/>
    </xf>
    <xf numFmtId="10" fontId="16" fillId="5" borderId="1" applyAlignment="1" pivotButton="0" quotePrefix="0" xfId="0">
      <alignment horizontal="center" vertical="bottom"/>
    </xf>
    <xf numFmtId="3" fontId="16" fillId="5" borderId="1" applyAlignment="1" pivotButton="0" quotePrefix="0" xfId="0">
      <alignment horizontal="center" vertical="bottom"/>
    </xf>
    <xf numFmtId="0" fontId="17" fillId="5" borderId="1" applyAlignment="1" pivotButton="0" quotePrefix="0" xfId="0">
      <alignment horizontal="center" vertical="center" wrapText="1"/>
    </xf>
    <xf numFmtId="0" fontId="15" fillId="5" borderId="1" applyAlignment="1" pivotButton="0" quotePrefix="0" xfId="0">
      <alignment horizontal="center" vertical="center" wrapText="1"/>
    </xf>
    <xf numFmtId="0" fontId="18" fillId="5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bottom"/>
    </xf>
    <xf numFmtId="0" fontId="13" fillId="6" borderId="1" applyAlignment="1" pivotButton="0" quotePrefix="0" xfId="0">
      <alignment horizontal="center" vertical="center" wrapText="1"/>
    </xf>
    <xf numFmtId="9" fontId="19" fillId="6" borderId="1" applyAlignment="1" pivotButton="0" quotePrefix="0" xfId="0">
      <alignment horizontal="center" vertical="center" wrapText="1"/>
    </xf>
    <xf numFmtId="4" fontId="20" fillId="6" borderId="1" applyAlignment="1" pivotButton="0" quotePrefix="0" xfId="0">
      <alignment horizontal="right" vertical="center" wrapText="1"/>
    </xf>
    <xf numFmtId="10" fontId="20" fillId="6" borderId="1" applyAlignment="1" pivotButton="0" quotePrefix="0" xfId="0">
      <alignment horizontal="center" vertical="center" wrapText="1"/>
    </xf>
    <xf numFmtId="10" fontId="16" fillId="6" borderId="1" applyAlignment="1" pivotButton="0" quotePrefix="0" xfId="0">
      <alignment horizontal="center" vertical="center" wrapText="1"/>
    </xf>
    <xf numFmtId="3" fontId="16" fillId="6" borderId="1" applyAlignment="1" pivotButton="0" quotePrefix="0" xfId="0">
      <alignment horizontal="right" vertical="center" wrapText="1"/>
    </xf>
    <xf numFmtId="0" fontId="15" fillId="6" borderId="1" applyAlignment="1" pivotButton="0" quotePrefix="0" xfId="0">
      <alignment horizontal="center" vertical="center" wrapText="1"/>
    </xf>
    <xf numFmtId="4" fontId="15" fillId="5" borderId="1" applyAlignment="1" pivotButton="0" quotePrefix="0" xfId="0">
      <alignment horizontal="right" vertical="center" wrapText="1"/>
    </xf>
    <xf numFmtId="0" fontId="13" fillId="5" borderId="1" applyAlignment="1" pivotButton="0" quotePrefix="0" xfId="0">
      <alignment horizontal="center" vertical="center" wrapText="1"/>
    </xf>
    <xf numFmtId="0" fontId="2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 wrapText="1"/>
    </xf>
    <xf numFmtId="0" fontId="16" fillId="0" borderId="0" applyAlignment="1" pivotButton="0" quotePrefix="0" xfId="0">
      <alignment horizontal="general" vertical="bottom" wrapText="1"/>
    </xf>
    <xf numFmtId="0" fontId="17" fillId="0" borderId="0" applyAlignment="1" pivotButton="0" quotePrefix="0" xfId="0">
      <alignment horizontal="general" vertical="bottom" wrapText="1"/>
    </xf>
    <xf numFmtId="0" fontId="21" fillId="0" borderId="0" applyAlignment="1" pivotButton="0" quotePrefix="0" xfId="0">
      <alignment horizontal="general" vertical="bottom" wrapText="1"/>
    </xf>
    <xf numFmtId="0" fontId="27" fillId="0" borderId="0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general" vertical="bottom"/>
    </xf>
    <xf numFmtId="0" fontId="18" fillId="7" borderId="1" applyAlignment="1" pivotButton="0" quotePrefix="0" xfId="0">
      <alignment horizontal="left" vertical="center" wrapText="1"/>
    </xf>
    <xf numFmtId="3" fontId="29" fillId="8" borderId="1" applyAlignment="1" pivotButton="0" quotePrefix="0" xfId="0">
      <alignment horizontal="right" vertical="center" wrapText="1"/>
    </xf>
    <xf numFmtId="0" fontId="18" fillId="0" borderId="0" applyAlignment="1" pivotButton="0" quotePrefix="0" xfId="0">
      <alignment horizontal="left" vertical="center" wrapText="1"/>
    </xf>
    <xf numFmtId="9" fontId="15" fillId="0" borderId="0" applyAlignment="1" pivotButton="0" quotePrefix="0" xfId="0">
      <alignment horizontal="left" vertical="center" wrapText="1"/>
    </xf>
    <xf numFmtId="1" fontId="29" fillId="8" borderId="1" applyAlignment="1" pivotButton="0" quotePrefix="0" xfId="0">
      <alignment horizontal="right" vertical="center" wrapText="1"/>
    </xf>
    <xf numFmtId="0" fontId="15" fillId="0" borderId="0" applyAlignment="1" pivotButton="0" quotePrefix="0" xfId="0">
      <alignment horizontal="left" vertical="center" wrapText="1"/>
    </xf>
    <xf numFmtId="10" fontId="29" fillId="8" borderId="1" applyAlignment="1" pivotButton="0" quotePrefix="0" xfId="0">
      <alignment horizontal="right" vertical="center" wrapText="1"/>
    </xf>
    <xf numFmtId="0" fontId="12" fillId="8" borderId="1" applyAlignment="1" pivotButton="0" quotePrefix="0" xfId="0">
      <alignment horizontal="right" vertical="center" wrapText="1"/>
    </xf>
    <xf numFmtId="0" fontId="18" fillId="8" borderId="0" applyAlignment="1" pivotButton="0" quotePrefix="0" xfId="0">
      <alignment horizontal="left" vertical="center" wrapText="1"/>
    </xf>
    <xf numFmtId="0" fontId="15" fillId="8" borderId="0" applyAlignment="1" pivotButton="0" quotePrefix="0" xfId="0">
      <alignment horizontal="left" vertical="center" wrapText="1"/>
    </xf>
    <xf numFmtId="0" fontId="30" fillId="0" borderId="0" applyAlignment="1" pivotButton="0" quotePrefix="0" xfId="0">
      <alignment horizontal="general" vertical="bottom"/>
    </xf>
    <xf numFmtId="0" fontId="31" fillId="0" borderId="0" applyAlignment="1" pivotButton="0" quotePrefix="0" xfId="0">
      <alignment horizontal="center" vertical="bottom"/>
    </xf>
    <xf numFmtId="0" fontId="17" fillId="0" borderId="0" applyAlignment="1" pivotButton="0" quotePrefix="0" xfId="0">
      <alignment horizontal="center" vertical="bottom"/>
    </xf>
    <xf numFmtId="0" fontId="9" fillId="0" borderId="0" applyAlignment="1" pivotButton="0" quotePrefix="0" xfId="0">
      <alignment horizontal="general" vertical="bottom"/>
    </xf>
    <xf numFmtId="0" fontId="32" fillId="0" borderId="0" applyAlignment="1" pivotButton="0" quotePrefix="0" xfId="0">
      <alignment horizontal="left" vertical="center" wrapText="1"/>
    </xf>
    <xf numFmtId="0" fontId="33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1" fillId="3" borderId="2" applyAlignment="1" pivotButton="0" quotePrefix="0" xfId="0">
      <alignment horizontal="center" vertical="bottom" wrapText="1"/>
    </xf>
    <xf numFmtId="0" fontId="15" fillId="0" borderId="2" applyAlignment="1" pivotButton="0" quotePrefix="0" xfId="0">
      <alignment horizontal="center" vertical="bottom"/>
    </xf>
    <xf numFmtId="4" fontId="29" fillId="8" borderId="2" applyAlignment="1" pivotButton="0" quotePrefix="0" xfId="0">
      <alignment horizontal="center" vertical="bottom"/>
    </xf>
    <xf numFmtId="3" fontId="15" fillId="9" borderId="2" applyAlignment="1" pivotButton="0" quotePrefix="0" xfId="0">
      <alignment horizontal="center" vertical="bottom"/>
    </xf>
    <xf numFmtId="0" fontId="15" fillId="9" borderId="2" applyAlignment="1" pivotButton="0" quotePrefix="0" xfId="0">
      <alignment horizontal="center" vertical="bottom"/>
    </xf>
    <xf numFmtId="3" fontId="31" fillId="9" borderId="2" applyAlignment="1" pivotButton="0" quotePrefix="0" xfId="0">
      <alignment horizontal="center" vertical="bottom"/>
    </xf>
    <xf numFmtId="4" fontId="0" fillId="0" borderId="2" applyAlignment="1" pivotButton="0" quotePrefix="0" xfId="0">
      <alignment horizontal="center" vertical="bottom"/>
    </xf>
    <xf numFmtId="0" fontId="15" fillId="5" borderId="2" applyAlignment="1" pivotButton="0" quotePrefix="0" xfId="0">
      <alignment horizontal="center" vertical="bottom"/>
    </xf>
    <xf numFmtId="0" fontId="34" fillId="0" borderId="0" applyAlignment="1" pivotButton="0" quotePrefix="0" xfId="0">
      <alignment horizontal="center" vertical="center" wrapText="1"/>
    </xf>
    <xf numFmtId="0" fontId="35" fillId="0" borderId="0" applyAlignment="1" pivotButton="0" quotePrefix="0" xfId="0">
      <alignment horizontal="general" vertical="bottom"/>
    </xf>
    <xf numFmtId="0" fontId="18" fillId="10" borderId="1" applyAlignment="1" pivotButton="0" quotePrefix="0" xfId="0">
      <alignment horizontal="left" vertical="center" wrapText="1"/>
    </xf>
    <xf numFmtId="0" fontId="36" fillId="0" borderId="0" applyAlignment="1" pivotButton="0" quotePrefix="0" xfId="0">
      <alignment horizontal="center" vertical="center" wrapText="1"/>
    </xf>
    <xf numFmtId="0" fontId="37" fillId="0" borderId="0" applyAlignment="1" pivotButton="0" quotePrefix="0" xfId="0">
      <alignment horizontal="general" vertical="bottom"/>
    </xf>
    <xf numFmtId="0" fontId="18" fillId="2" borderId="1" applyAlignment="1" pivotButton="0" quotePrefix="0" xfId="0">
      <alignment horizontal="left" vertical="center" wrapText="1"/>
    </xf>
    <xf numFmtId="0" fontId="38" fillId="0" borderId="0" applyAlignment="1" pivotButton="0" quotePrefix="0" xfId="0">
      <alignment horizontal="center" vertical="center" wrapText="1"/>
    </xf>
    <xf numFmtId="0" fontId="39" fillId="0" borderId="0" applyAlignment="1" pivotButton="0" quotePrefix="0" xfId="0">
      <alignment horizontal="general" vertical="bottom"/>
    </xf>
    <xf numFmtId="0" fontId="18" fillId="11" borderId="1" applyAlignment="1" pivotButton="0" quotePrefix="0" xfId="0">
      <alignment horizontal="left" vertical="center" wrapText="1"/>
    </xf>
    <xf numFmtId="0" fontId="40" fillId="0" borderId="0" applyAlignment="1" pivotButton="0" quotePrefix="0" xfId="0">
      <alignment horizontal="center" vertical="center" wrapText="1"/>
    </xf>
    <xf numFmtId="0" fontId="41" fillId="0" borderId="0" applyAlignment="1" pivotButton="0" quotePrefix="0" xfId="0">
      <alignment horizontal="general" vertical="bottom"/>
    </xf>
    <xf numFmtId="0" fontId="18" fillId="8" borderId="1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general" vertical="bottom"/>
    </xf>
    <xf numFmtId="0" fontId="42" fillId="0" borderId="0" applyAlignment="1" pivotButton="0" quotePrefix="0" xfId="0">
      <alignment horizontal="center" vertical="center" wrapText="1"/>
    </xf>
    <xf numFmtId="0" fontId="43" fillId="0" borderId="0" applyAlignment="1" pivotButton="0" quotePrefix="0" xfId="0">
      <alignment horizontal="general" vertical="bottom"/>
    </xf>
    <xf numFmtId="0" fontId="18" fillId="9" borderId="1" applyAlignment="1" pivotButton="0" quotePrefix="0" xfId="0">
      <alignment horizontal="left" vertical="center" wrapText="1"/>
    </xf>
    <xf numFmtId="0" fontId="10" fillId="5" borderId="0" applyAlignment="1" pivotButton="0" quotePrefix="0" xfId="0">
      <alignment horizontal="center" vertical="center" wrapText="1"/>
    </xf>
    <xf numFmtId="4" fontId="29" fillId="8" borderId="1" applyAlignment="1" pivotButton="0" quotePrefix="0" xfId="0">
      <alignment horizontal="right" vertical="center" wrapText="1"/>
    </xf>
    <xf numFmtId="0" fontId="11" fillId="12" borderId="1" applyAlignment="1" pivotButton="0" quotePrefix="0" xfId="0">
      <alignment horizontal="center" vertical="center" wrapText="1"/>
    </xf>
    <xf numFmtId="4" fontId="15" fillId="9" borderId="1" applyAlignment="1" pivotButton="0" quotePrefix="0" xfId="0">
      <alignment horizontal="right" vertical="center" wrapText="1"/>
    </xf>
    <xf numFmtId="0" fontId="15" fillId="9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ont>
        <name val="Calibri"/>
        <charset val="1"/>
        <family val="2"/>
        <color rgb="FF006100"/>
        <sz val="11"/>
      </font>
      <fill>
        <patternFill>
          <bgColor rgb="FFC6EFCE"/>
        </patternFill>
      </fill>
    </dxf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2F2F2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D9D9D9"/>
      <rgbColor rgb="FF808080"/>
      <rgbColor rgb="FF9999FF"/>
      <rgbColor rgb="FF7030A0"/>
      <rgbColor rgb="FFFFF2CC"/>
      <rgbColor rgb="FFDDEBF7"/>
      <rgbColor rgb="FF660066"/>
      <rgbColor rgb="FFFF8080"/>
      <rgbColor rgb="FF0066CC"/>
      <rgbColor rgb="FFE4D9F0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E2EFDA"/>
      <rgbColor rgb="FFC6EFCE"/>
      <rgbColor rgb="FFFBE5D6"/>
      <rgbColor rgb="FFD6E4F0"/>
      <rgbColor rgb="FFFCE4D6"/>
      <rgbColor rgb="FFD9E1F2"/>
      <rgbColor rgb="FFFFC7CE"/>
      <rgbColor rgb="FF4472C4"/>
      <rgbColor rgb="FF33CCCC"/>
      <rgbColor rgb="FF99CC00"/>
      <rgbColor rgb="FFFFCC00"/>
      <rgbColor rgb="FFBF8F00"/>
      <rgbColor rgb="FFED7D31"/>
      <rgbColor rgb="FF666666"/>
      <rgbColor rgb="FF969696"/>
      <rgbColor rgb="FF003366"/>
      <rgbColor rgb="FF339966"/>
      <rgbColor rgb="FF003300"/>
      <rgbColor rgb="FF333300"/>
      <rgbColor rgb="FFC55A11"/>
      <rgbColor rgb="FF993366"/>
      <rgbColor rgb="FF1F4E7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10.xml.rels><Relationships xmlns="http://schemas.openxmlformats.org/package/2006/relationships"><Relationship Type="http://schemas.openxmlformats.org/officeDocument/2006/relationships/image" Target="/xl/media/image10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_rels/drawing7.xml.rels><Relationships xmlns="http://schemas.openxmlformats.org/package/2006/relationships"><Relationship Type="http://schemas.openxmlformats.org/officeDocument/2006/relationships/image" Target="/xl/media/image7.png" Id="rId1"/></Relationships>
</file>

<file path=xl/drawings/_rels/drawing8.xml.rels><Relationships xmlns="http://schemas.openxmlformats.org/package/2006/relationships"><Relationship Type="http://schemas.openxmlformats.org/officeDocument/2006/relationships/image" Target="/xl/media/image8.png" Id="rId1"/></Relationships>
</file>

<file path=xl/drawings/_rels/drawing9.xml.rels><Relationships xmlns="http://schemas.openxmlformats.org/package/2006/relationships"><Relationship Type="http://schemas.openxmlformats.org/officeDocument/2006/relationships/image" Target="/xl/media/image9.png" Id="rId1"/></Relationships>
</file>

<file path=xl/drawings/drawing1.xml><?xml version="1.0" encoding="utf-8"?>
<wsDr xmlns="http://schemas.openxmlformats.org/drawingml/2006/spreadsheetDrawing">
  <twoCellAnchor editAs="twoCell">
    <from>
      <col>0</col>
      <colOff>19080</colOff>
      <row>0</row>
      <rowOff>19080</rowOff>
    </from>
    <to>
      <col>0</col>
      <colOff>1253520</colOff>
      <row>1</row>
      <rowOff>15120</rowOff>
    </to>
    <pic>
      <nvPicPr>
        <cNvPr id="0" name="Picture 2" descr="fmJLTN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9080" y="19080"/>
          <a:ext cx="1234440" cy="415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10.xml><?xml version="1.0" encoding="utf-8"?>
<wsDr xmlns="http://schemas.openxmlformats.org/drawingml/2006/spreadsheetDrawing">
  <twoCellAnchor editAs="twoCell">
    <from>
      <col>0</col>
      <colOff>19080</colOff>
      <row>0</row>
      <rowOff>19080</rowOff>
    </from>
    <to>
      <col>1</col>
      <colOff>558000</colOff>
      <row>1</row>
      <rowOff>72360</rowOff>
    </to>
    <pic>
      <nvPicPr>
        <cNvPr id="9" name="Picture 2" descr="iPcWEQ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9080" y="19080"/>
          <a:ext cx="1190520" cy="415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twoCell">
    <from>
      <col>0</col>
      <colOff>19080</colOff>
      <row>0</row>
      <rowOff>19080</rowOff>
    </from>
    <to>
      <col>1</col>
      <colOff>558000</colOff>
      <row>1</row>
      <rowOff>72360</rowOff>
    </to>
    <pic>
      <nvPicPr>
        <cNvPr id="1" name="Picture 2" descr="jZgcGx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9080" y="19080"/>
          <a:ext cx="1190520" cy="415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twoCell">
    <from>
      <col>0</col>
      <colOff>19080</colOff>
      <row>0</row>
      <rowOff>19080</rowOff>
    </from>
    <to>
      <col>1</col>
      <colOff>558000</colOff>
      <row>1</row>
      <rowOff>72360</rowOff>
    </to>
    <pic>
      <nvPicPr>
        <cNvPr id="2" name="Picture 2" descr="XkNOQb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9080" y="19080"/>
          <a:ext cx="1190520" cy="415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twoCell">
    <from>
      <col>0</col>
      <colOff>19080</colOff>
      <row>0</row>
      <rowOff>19080</rowOff>
    </from>
    <to>
      <col>1</col>
      <colOff>558000</colOff>
      <row>1</row>
      <rowOff>72360</rowOff>
    </to>
    <pic>
      <nvPicPr>
        <cNvPr id="3" name="Picture 2" descr="lSmgRZ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9080" y="19080"/>
          <a:ext cx="1190520" cy="415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5.xml><?xml version="1.0" encoding="utf-8"?>
<wsDr xmlns="http://schemas.openxmlformats.org/drawingml/2006/spreadsheetDrawing">
  <twoCellAnchor editAs="twoCell">
    <from>
      <col>0</col>
      <colOff>19080</colOff>
      <row>0</row>
      <rowOff>19080</rowOff>
    </from>
    <to>
      <col>1</col>
      <colOff>558000</colOff>
      <row>1</row>
      <rowOff>72360</rowOff>
    </to>
    <pic>
      <nvPicPr>
        <cNvPr id="4" name="Picture 2" descr="WVFOKj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9080" y="19080"/>
          <a:ext cx="1190520" cy="415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6.xml><?xml version="1.0" encoding="utf-8"?>
<wsDr xmlns="http://schemas.openxmlformats.org/drawingml/2006/spreadsheetDrawing">
  <twoCellAnchor editAs="twoCell">
    <from>
      <col>0</col>
      <colOff>19080</colOff>
      <row>0</row>
      <rowOff>19080</rowOff>
    </from>
    <to>
      <col>1</col>
      <colOff>558000</colOff>
      <row>1</row>
      <rowOff>72360</rowOff>
    </to>
    <pic>
      <nvPicPr>
        <cNvPr id="5" name="Picture 2" descr="YllXIu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9080" y="19080"/>
          <a:ext cx="1190520" cy="415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7.xml><?xml version="1.0" encoding="utf-8"?>
<wsDr xmlns="http://schemas.openxmlformats.org/drawingml/2006/spreadsheetDrawing">
  <twoCellAnchor editAs="twoCell">
    <from>
      <col>0</col>
      <colOff>19080</colOff>
      <row>0</row>
      <rowOff>19080</rowOff>
    </from>
    <to>
      <col>1</col>
      <colOff>558000</colOff>
      <row>1</row>
      <rowOff>72360</rowOff>
    </to>
    <pic>
      <nvPicPr>
        <cNvPr id="6" name="Picture 2" descr="jtWGJD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9080" y="19080"/>
          <a:ext cx="1190520" cy="415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8.xml><?xml version="1.0" encoding="utf-8"?>
<wsDr xmlns="http://schemas.openxmlformats.org/drawingml/2006/spreadsheetDrawing">
  <twoCellAnchor editAs="twoCell">
    <from>
      <col>0</col>
      <colOff>19080</colOff>
      <row>0</row>
      <rowOff>19080</rowOff>
    </from>
    <to>
      <col>1</col>
      <colOff>558000</colOff>
      <row>1</row>
      <rowOff>72360</rowOff>
    </to>
    <pic>
      <nvPicPr>
        <cNvPr id="7" name="Picture 2" descr="nDijqQ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9080" y="19080"/>
          <a:ext cx="1190520" cy="415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9.xml><?xml version="1.0" encoding="utf-8"?>
<wsDr xmlns="http://schemas.openxmlformats.org/drawingml/2006/spreadsheetDrawing">
  <twoCellAnchor editAs="twoCell">
    <from>
      <col>0</col>
      <colOff>19080</colOff>
      <row>0</row>
      <rowOff>19080</rowOff>
    </from>
    <to>
      <col>1</col>
      <colOff>558000</colOff>
      <row>1</row>
      <rowOff>72360</rowOff>
    </to>
    <pic>
      <nvPicPr>
        <cNvPr id="8" name="Picture 2" descr="nNmODG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9080" y="19080"/>
          <a:ext cx="1190520" cy="415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0.xml.rels><Relationships xmlns="http://schemas.openxmlformats.org/package/2006/relationships"><Relationship Type="http://schemas.openxmlformats.org/officeDocument/2006/relationships/drawing" Target="/xl/drawings/drawing10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7.xml" Id="rId1"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8.xml" Id="rId1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9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L9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D7" activeCellId="0" sqref="D7"/>
    </sheetView>
  </sheetViews>
  <sheetFormatPr baseColWidth="8" defaultColWidth="14.00390625" defaultRowHeight="12.75" zeroHeight="0" outlineLevelRow="0"/>
  <cols>
    <col width="19" customWidth="1" style="98" min="1" max="1"/>
    <col width="11" customWidth="1" style="98" min="2" max="2"/>
    <col width="17" customWidth="1" style="98" min="3" max="4"/>
    <col width="11" customWidth="1" style="98" min="5" max="6"/>
    <col width="19" customWidth="1" style="98" min="7" max="8"/>
    <col width="13" customWidth="1" style="98" min="9" max="9"/>
    <col width="8" customWidth="1" style="98" min="10" max="10"/>
    <col width="6" customWidth="1" style="98" min="11" max="11"/>
    <col width="20" customWidth="1" style="98" min="12" max="12"/>
  </cols>
  <sheetData>
    <row r="1" ht="33" customHeight="1" s="99">
      <c r="A1" s="100" t="inlineStr">
        <is>
          <t>恒市值法理财 - 资产配置总览</t>
        </is>
      </c>
    </row>
    <row r="2" ht="24" customHeight="1" s="99">
      <c r="A2" s="101" t="inlineStr">
        <is>
          <t>💰 总资金规模（元）</t>
        </is>
      </c>
      <c r="B2" s="102" t="n">
        <v>500000</v>
      </c>
      <c r="C2" s="103" t="inlineStr">
        <is>
          <t>元</t>
        </is>
      </c>
      <c r="D2" s="104" t="inlineStr">
        <is>
          <t>策略：恒市值法（固定比例再平衡）| 建仓12月 | 5%阈值 | 方案B 稳健型 美股40%</t>
        </is>
      </c>
    </row>
    <row r="4" ht="15" customHeight="1" s="99">
      <c r="A4" s="105" t="inlineStr">
        <is>
          <t>📌 偏离度=实际占比-目标比例，±2%以上建议操作 | 修改B列/B2联动全表</t>
        </is>
      </c>
    </row>
    <row r="6" ht="28.5" customHeight="1" s="99">
      <c r="A6" s="106" t="inlineStr">
        <is>
          <t>品类</t>
        </is>
      </c>
      <c r="B6" s="106" t="inlineStr">
        <is>
          <t>目标比例</t>
        </is>
      </c>
      <c r="C6" s="106" t="inlineStr">
        <is>
          <t>目标市值（元）</t>
        </is>
      </c>
      <c r="D6" s="106" t="inlineStr">
        <is>
          <t>当前市值（元）</t>
        </is>
      </c>
      <c r="E6" s="106" t="inlineStr">
        <is>
          <t>占比</t>
        </is>
      </c>
      <c r="F6" s="107" t="inlineStr">
        <is>
          <t>占比偏离</t>
        </is>
      </c>
      <c r="G6" s="106" t="inlineStr">
        <is>
          <t>建议操作金额（元）</t>
        </is>
      </c>
      <c r="H6" s="106" t="inlineStr">
        <is>
          <t>操作建议</t>
        </is>
      </c>
      <c r="I6" s="106" t="inlineStr">
        <is>
          <t>参考ETF</t>
        </is>
      </c>
      <c r="J6" s="108" t="inlineStr">
        <is>
          <t>溢价率</t>
        </is>
      </c>
      <c r="K6" s="108" t="inlineStr">
        <is>
          <t>状态</t>
        </is>
      </c>
      <c r="L6" s="108" t="inlineStr">
        <is>
          <t>建议</t>
        </is>
      </c>
    </row>
    <row r="7" ht="21.75" customHeight="1" s="99">
      <c r="A7" s="109" t="inlineStr">
        <is>
          <t>沪深300</t>
        </is>
      </c>
      <c r="B7" s="110" t="n">
        <v>0.15</v>
      </c>
      <c r="C7" s="111">
        <f>$B$2*B7</f>
        <v/>
      </c>
      <c r="D7" s="111">
        <f>IFERROR(LOOKUP(9E+307,沪深300!G25:G36),0)</f>
        <v/>
      </c>
      <c r="E7" s="112">
        <f>IFERROR(D7/SUM($D$7:$D$12),"")</f>
        <v/>
      </c>
      <c r="F7" s="113">
        <f>IFERROR(E7-B7,"")</f>
        <v/>
      </c>
      <c r="G7" s="114">
        <f>IFERROR(B7*SUM($D$7:$D$12)-D7,"")</f>
        <v/>
      </c>
      <c r="H7" s="115">
        <f>IFERROR(IF(C7=0,"⚪ 未启用",IF(F7&gt;0.02,"⚠️ 超配 建议卖出",IF(F7&lt;-0.02,"⚠️ 低配 建议买入","✅ 正常"))),"")</f>
        <v/>
      </c>
      <c r="I7" s="116" t="inlineStr">
        <is>
          <t>510300</t>
        </is>
      </c>
      <c r="J7" s="117">
        <f>IF(沪深300!B10="",0,沪深300!B10)</f>
        <v/>
      </c>
      <c r="K7" s="118">
        <f>IF(J7&lt;3,"✅",IF(J7&lt;8,"⚠️","🔴"))</f>
        <v/>
      </c>
      <c r="L7" s="98">
        <f>IF(J7&gt;=3,"暂缓买入","正常交易")</f>
        <v/>
      </c>
    </row>
    <row r="8" ht="21.75" customHeight="1" s="99">
      <c r="A8" s="119" t="inlineStr">
        <is>
          <t>中证500</t>
        </is>
      </c>
      <c r="B8" s="120" t="n">
        <v>0.05</v>
      </c>
      <c r="C8" s="121">
        <f>$B$2*B8</f>
        <v/>
      </c>
      <c r="D8" s="121">
        <f>IFERROR(LOOKUP(9E+307,中证500!G25:G36),0)</f>
        <v/>
      </c>
      <c r="E8" s="122">
        <f>IFERROR(D8/SUM($D$7:$D$12),"")</f>
        <v/>
      </c>
      <c r="F8" s="123">
        <f>IFERROR(E8-B8,"")</f>
        <v/>
      </c>
      <c r="G8" s="124">
        <f>IFERROR(B8*SUM($D$7:$D$12)-D8,"")</f>
        <v/>
      </c>
      <c r="H8" s="125">
        <f>IFERROR(IF(C8=0,"⚪ 未启用",IF(F8&gt;0.02,"⚠️ 超配 建议卖出",IF(F8&lt;-0.02,"⚠️ 低配 建议买入","✅ 正常"))),"")</f>
        <v/>
      </c>
      <c r="I8" s="126" t="inlineStr">
        <is>
          <t>512500</t>
        </is>
      </c>
      <c r="J8" s="117">
        <f>IF(中证500!B10="",0,中证500!B10)</f>
        <v/>
      </c>
      <c r="K8" s="118">
        <f>IF(J8&lt;3,"✅",IF(J8&lt;8,"⚠️","🔴"))</f>
        <v/>
      </c>
      <c r="L8" s="98">
        <f>IF(J8&gt;=3,"暂缓买入","正常交易")</f>
        <v/>
      </c>
    </row>
    <row r="9" ht="21.75" customHeight="1" s="99">
      <c r="A9" s="109" t="inlineStr">
        <is>
          <t>标普500</t>
        </is>
      </c>
      <c r="B9" s="110" t="n">
        <v>0.15</v>
      </c>
      <c r="C9" s="111">
        <f>$B$2*B9</f>
        <v/>
      </c>
      <c r="D9" s="111">
        <f>IFERROR(LOOKUP(9E+307,标普500!G25:G36),0)</f>
        <v/>
      </c>
      <c r="E9" s="112">
        <f>IFERROR(D9/SUM($D$7:$D$12),"")</f>
        <v/>
      </c>
      <c r="F9" s="113">
        <f>IFERROR(E9-B9,"")</f>
        <v/>
      </c>
      <c r="G9" s="114">
        <f>IFERROR(B9*SUM($D$7:$D$12)-D9,"")</f>
        <v/>
      </c>
      <c r="H9" s="115">
        <f>IFERROR(IF(C9=0,"⚪ 未启用",IF(F9&gt;0.02,"⚠️ 超配 建议卖出",IF(F9&lt;-0.02,"⚠️ 低配 建议买入","✅ 正常"))),"")</f>
        <v/>
      </c>
      <c r="I9" s="116" t="inlineStr">
        <is>
          <t>513650</t>
        </is>
      </c>
      <c r="J9" s="117">
        <f>IF(标普500!B10="",0,标普500!B10)</f>
        <v/>
      </c>
      <c r="K9" s="118">
        <f>IF(J9&lt;3,"✅",IF(J9&lt;8,"⚠️","🔴"))</f>
        <v/>
      </c>
      <c r="L9" s="98">
        <f>IF(J9&gt;=8,"切换备选513500",IF(J9&gt;=3,"暂缓买入","正常交易"))</f>
        <v/>
      </c>
    </row>
    <row r="10" ht="21.75" customHeight="1" s="99">
      <c r="A10" s="119" t="inlineStr">
        <is>
          <t>纳斯达克100</t>
        </is>
      </c>
      <c r="B10" s="120" t="n">
        <v>0.2</v>
      </c>
      <c r="C10" s="121">
        <f>$B$2*B10</f>
        <v/>
      </c>
      <c r="D10" s="121">
        <f>IFERROR(LOOKUP(9E+307,纳斯达克100!G25:G36),0)</f>
        <v/>
      </c>
      <c r="E10" s="122">
        <f>IFERROR(D10/SUM($D$7:$D$12),"")</f>
        <v/>
      </c>
      <c r="F10" s="123">
        <f>IFERROR(E10-B10,"")</f>
        <v/>
      </c>
      <c r="G10" s="124">
        <f>IFERROR(B10*SUM($D$7:$D$12)-D10,"")</f>
        <v/>
      </c>
      <c r="H10" s="125">
        <f>IFERROR(IF(C10=0,"⚪ 未启用",IF(F10&gt;0.02,"⚠️ 超配 建议卖出",IF(F10&lt;-0.02,"⚠️ 低配 建议买入","✅ 正常"))),"")</f>
        <v/>
      </c>
      <c r="I10" s="126" t="inlineStr">
        <is>
          <t>159659</t>
        </is>
      </c>
      <c r="J10" s="117">
        <f>IF(纳斯达克100!B10="",0,纳斯达克100!B10)</f>
        <v/>
      </c>
      <c r="K10" s="118">
        <f>IF(J10&lt;3,"✅",IF(J10&lt;8,"⚠️","🔴"))</f>
        <v/>
      </c>
      <c r="L10" s="98">
        <f>IF(J10&gt;=8,"切换备选513100",IF(J10&gt;=3,"暂缓买入","正常交易"))</f>
        <v/>
      </c>
    </row>
    <row r="11" ht="21.75" customHeight="1" s="99">
      <c r="A11" s="109" t="inlineStr">
        <is>
          <t>黄金</t>
        </is>
      </c>
      <c r="B11" s="110" t="n">
        <v>0.2</v>
      </c>
      <c r="C11" s="111">
        <f>$B$2*B11</f>
        <v/>
      </c>
      <c r="D11" s="111">
        <f>IFERROR(LOOKUP(9E+307,黄金!G25:G36),0)</f>
        <v/>
      </c>
      <c r="E11" s="112">
        <f>IFERROR(D11/SUM($D$7:$D$12),"")</f>
        <v/>
      </c>
      <c r="F11" s="113">
        <f>IFERROR(E11-B11,"")</f>
        <v/>
      </c>
      <c r="G11" s="114">
        <f>IFERROR(B11*SUM($D$7:$D$12)-D11,"")</f>
        <v/>
      </c>
      <c r="H11" s="115">
        <f>IFERROR(IF(C11=0,"⚪ 未启用",IF(F11&gt;0.02,"⚠️ 超配 建议卖出",IF(F11&lt;-0.02,"⚠️ 低配 建议买入","✅ 正常"))),"")</f>
        <v/>
      </c>
      <c r="I11" s="116" t="inlineStr">
        <is>
          <t>518660</t>
        </is>
      </c>
      <c r="J11" s="117">
        <f>IF(黄金!B10="",0,黄金!B10)</f>
        <v/>
      </c>
      <c r="K11" s="118">
        <f>IF(J11&lt;3,"✅",IF(J11&lt;8,"⚠️","🔴"))</f>
        <v/>
      </c>
      <c r="L11" s="98">
        <f>IF(J11&gt;=3,"暂缓买入","正常交易")</f>
        <v/>
      </c>
    </row>
    <row r="12" ht="21.75" customHeight="1" s="99">
      <c r="A12" s="119" t="inlineStr">
        <is>
          <t>现金·货币基金</t>
        </is>
      </c>
      <c r="B12" s="120" t="n">
        <v>0.25</v>
      </c>
      <c r="C12" s="121">
        <f>$B$2*B12</f>
        <v/>
      </c>
      <c r="D12" s="121">
        <f>IFERROR(LOOKUP(9E+307,现金·货币基金!G25:G36),0)</f>
        <v/>
      </c>
      <c r="E12" s="122">
        <f>IFERROR(D12/SUM($D$7:$D$12),"")</f>
        <v/>
      </c>
      <c r="F12" s="123">
        <f>IFERROR(E12-B12,"")</f>
        <v/>
      </c>
      <c r="G12" s="124">
        <f>IFERROR(B12*SUM($D$7:$D$12)-D12,"")</f>
        <v/>
      </c>
      <c r="H12" s="125">
        <f>IFERROR(IF(C12=0,"⚪ 未启用",IF(F12&gt;0.02,"⚠️ 超配 建议卖出",IF(F12&lt;-0.02,"⚠️ 低配 建议买入","✅ 正常"))),"")</f>
        <v/>
      </c>
      <c r="I12" s="127" t="inlineStr">
        <is>
          <t>余额宝/短债</t>
        </is>
      </c>
      <c r="J12" s="128" t="n">
        <v>0</v>
      </c>
      <c r="K12" s="118" t="inlineStr">
        <is>
          <t>✅</t>
        </is>
      </c>
      <c r="L12" s="98" t="inlineStr">
        <is>
          <t>—</t>
        </is>
      </c>
    </row>
    <row r="13" ht="24" customHeight="1" s="99">
      <c r="A13" s="129" t="inlineStr">
        <is>
          <t>合计（核心）</t>
        </is>
      </c>
      <c r="B13" s="130">
        <f>SUM(B7:B12)</f>
        <v/>
      </c>
      <c r="C13" s="131">
        <f>SUM(C7:C12)</f>
        <v/>
      </c>
      <c r="D13" s="131">
        <f>SUM(D7:D12)</f>
        <v/>
      </c>
      <c r="E13" s="132" t="inlineStr">
        <is>
          <t>100.00%</t>
        </is>
      </c>
      <c r="F13" s="133">
        <f>IFERROR(E13-B13,"")</f>
        <v/>
      </c>
      <c r="G13" s="134">
        <f>IFERROR(B13*SUM($D$7:$D$12)-D13,"")</f>
        <v/>
      </c>
      <c r="H13" s="129">
        <f>IFERROR(IF(C13=0,"⚪ 未启用",IF(F13&gt;0.02,"⚠️ 超配 建议卖出",IF(F13&lt;-0.02,"⚠️ 低配 建议买入","✅ 正常"))),"")</f>
        <v/>
      </c>
      <c r="I13" s="135" t="inlineStr">
        <is>
          <t>159920</t>
        </is>
      </c>
    </row>
    <row r="14" ht="21.75" customHeight="1" s="99">
      <c r="A14" s="119" t="inlineStr">
        <is>
          <t>日经225</t>
        </is>
      </c>
      <c r="B14" s="127" t="inlineStr">
        <is>
          <t>可选</t>
        </is>
      </c>
      <c r="C14" s="136">
        <f>'日经225（备）'!$B$5</f>
        <v/>
      </c>
      <c r="D14" s="136" t="n">
        <v>0</v>
      </c>
      <c r="E14" s="122">
        <f>IFERROR(D14/SUM($D$7:$D$12),"")</f>
        <v/>
      </c>
      <c r="F14" s="122">
        <f>IFERROR((D14-C14)/C14,"")</f>
        <v/>
      </c>
      <c r="G14" s="136">
        <f>IFERROR(C14-D14,"")</f>
        <v/>
      </c>
      <c r="H14" s="137">
        <f>IFERROR(IF(C14=0,"⚪ 未启用",IF(F14&gt;0.05,"⚠️ 超配 建议卖出",IF(F14&lt;-0.05,"⚠️ 低配 建议买入","✅ 正常"))),"")</f>
        <v/>
      </c>
      <c r="I14" s="126" t="inlineStr">
        <is>
          <t>513520</t>
        </is>
      </c>
    </row>
    <row r="15" ht="21.75" customHeight="1" s="99">
      <c r="A15" s="119" t="inlineStr">
        <is>
          <t>债券（国债）</t>
        </is>
      </c>
      <c r="B15" s="127" t="inlineStr">
        <is>
          <t>可选</t>
        </is>
      </c>
      <c r="C15" s="136">
        <f>'债券（国债）（备）'!$B$5</f>
        <v/>
      </c>
      <c r="D15" s="136" t="n">
        <v>0</v>
      </c>
      <c r="E15" s="122">
        <f>IFERROR(D15/SUM($D$7:$D$12),"")</f>
        <v/>
      </c>
      <c r="F15" s="122">
        <f>IFERROR((D15-C15)/C15,"")</f>
        <v/>
      </c>
      <c r="G15" s="136">
        <f>IFERROR(C15-D15,"")</f>
        <v/>
      </c>
      <c r="H15" s="137">
        <f>IFERROR(IF(C15=0,"⚪ 未启用",IF(F15&gt;0.05,"⚠️ 超配 建议卖出",IF(F15&lt;-0.05,"⚠️ 低配 建议买入","✅ 正常"))),"")</f>
        <v/>
      </c>
      <c r="I15" s="126" t="inlineStr">
        <is>
          <t>511010</t>
        </is>
      </c>
    </row>
    <row r="16" ht="15" customHeight="1" s="99">
      <c r="A16" s="138" t="inlineStr">
        <is>
          <t>📖 操作指南</t>
        </is>
      </c>
    </row>
    <row r="17" ht="15" customHeight="1" s="99">
      <c r="A17" s="139" t="inlineStr">
        <is>
          <t>【第一步：设置参数】</t>
        </is>
      </c>
    </row>
    <row r="18" ht="18.75" customHeight="1" s="99">
      <c r="A18" s="140" t="inlineStr">
        <is>
          <t>1. 根据您的资金规模，调整各品类的「最终目标市值」</t>
        </is>
      </c>
    </row>
    <row r="19" ht="18.75" customHeight="1" s="99">
      <c r="A19" s="140" t="inlineStr">
        <is>
          <t>2. 设置「建仓月数」：0=直接满仓，&gt;0=分批建仓（推荐12个月）</t>
        </is>
      </c>
    </row>
    <row r="20" ht="18.75" customHeight="1" s="99">
      <c r="A20" s="140" t="inlineStr">
        <is>
          <t>3. 可选扩展品类（灰色）目标市值设为0表示未启用，修改即可启用</t>
        </is>
      </c>
    </row>
    <row r="21" ht="18.75" customHeight="1" s="99">
      <c r="A21" s="140" t="inlineStr">
        <is>
          <t>4. 根据实际券商佣金调整「交易费率」</t>
        </is>
      </c>
    </row>
    <row r="23" ht="15" customHeight="1" s="99">
      <c r="A23" s="139" t="inlineStr">
        <is>
          <t>【第二步：每月操作】</t>
        </is>
      </c>
    </row>
    <row r="24" ht="18.75" customHeight="1" s="99">
      <c r="A24" s="140" t="inlineStr">
        <is>
          <t>1. 每月固定日期（如每月1号）打开表格</t>
        </is>
      </c>
    </row>
    <row r="25" ht="18.75" customHeight="1" s="99">
      <c r="A25" s="140" t="inlineStr">
        <is>
          <t>2. 在「期初市值」列填入当前持有市值</t>
        </is>
      </c>
    </row>
    <row r="26" ht="18.75" customHeight="1" s="99">
      <c r="A26" s="140" t="inlineStr">
        <is>
          <t>3. 查看「应交易金额」：正数=建议买入，负数=建议卖出</t>
        </is>
      </c>
    </row>
    <row r="27" ht="18.75" customHeight="1" s="99">
      <c r="A27" s="140" t="inlineStr">
        <is>
          <t>4. 🟢 在「实际交易金额」填入本次实际成交金额（可不同于建议值）</t>
        </is>
      </c>
    </row>
    <row r="28" ht="18.75" customHeight="1" s="99">
      <c r="A28" s="140" t="inlineStr">
        <is>
          <t>5. 🔴 「期末市值」自动计算 = 期初 + 实际交易额</t>
        </is>
      </c>
    </row>
    <row r="29" ht="18.75" customHeight="1" s="99">
      <c r="A29" s="140" t="inlineStr">
        <is>
          <t>6. 将本月「期末市值」作为下月的「期初市值」填入</t>
        </is>
      </c>
    </row>
    <row r="30" ht="15" customHeight="1" s="99">
      <c r="A30" s="141" t="inlineStr">
        <is>
          <t>7. ⚠️ QDII ETF（标普500、纳指100）注意溢价率：溢价&gt;8%建议切换备选ETF或暂缓</t>
        </is>
      </c>
    </row>
    <row r="31" ht="15" customHeight="1" s="99">
      <c r="A31" s="139" t="inlineStr">
        <is>
          <t>【第三步：再平衡策略】</t>
        </is>
      </c>
    </row>
    <row r="32" ht="18.75" customHeight="1" s="99">
      <c r="A32" s="140" t="inlineStr">
        <is>
          <t>1. 占比偏离超过±2%时建议操作，低于2%可持有以节省交易费</t>
        </is>
      </c>
    </row>
    <row r="33" ht="18.75" customHeight="1" s="99">
      <c r="A33" s="140" t="inlineStr">
        <is>
          <t>2. 每月最多操作一次，避免频繁交易</t>
        </is>
      </c>
    </row>
    <row r="34" ht="18.75" customHeight="1" s="99">
      <c r="A34" s="140" t="inlineStr">
        <is>
          <t>3. 现金储备用于应对赎回和加仓机会，建议保持10%左右</t>
        </is>
      </c>
    </row>
    <row r="35" ht="18.75" customHeight="1" s="99">
      <c r="A35" s="140" t="inlineStr">
        <is>
          <t>4. 长期坚持，利用市场波动自动实现高抛低吸</t>
        </is>
      </c>
    </row>
    <row r="37" ht="15" customHeight="1" s="99">
      <c r="A37" s="139" t="inlineStr">
        <is>
          <t>【分批建仓说明】</t>
        </is>
      </c>
    </row>
    <row r="38" ht="18.75" customHeight="1" s="99">
      <c r="A38" s="142" t="inlineStr">
        <is>
          <t>为什么要分批建仓？</t>
        </is>
      </c>
    </row>
    <row r="39" ht="18.75" customHeight="1" s="99">
      <c r="A39" s="142" t="inlineStr">
        <is>
          <t>• 降低择时风险，避免一次性买在高点</t>
        </is>
      </c>
    </row>
    <row r="40" ht="18.75" customHeight="1" s="99">
      <c r="A40" s="142" t="inlineStr">
        <is>
          <t>• 心理压力小，每月只投一部分钱</t>
        </is>
      </c>
    </row>
    <row r="41" ht="18.75" customHeight="1" s="99">
      <c r="A41" s="142" t="inlineStr">
        <is>
          <t>• 跌了可以多买，涨了可以少买，自动高抛低吸</t>
        </is>
      </c>
    </row>
    <row r="42" ht="18.75" customHeight="1" s="99">
      <c r="A42" s="142" t="n"/>
    </row>
    <row r="43" ht="18.75" customHeight="1" s="99">
      <c r="A43" s="142" t="inlineStr">
        <is>
          <t>如何设置建仓月数？</t>
        </is>
      </c>
    </row>
    <row r="44" ht="18.75" customHeight="1" s="99">
      <c r="A44" s="142" t="inlineStr">
        <is>
          <t>• 建仓月数=0：直接满仓（适合有经验的投资者）</t>
        </is>
      </c>
    </row>
    <row r="45" ht="18.75" customHeight="1" s="99">
      <c r="A45" s="142" t="inlineStr">
        <is>
          <t>• 建仓月数=12：1年分批建仓（均衡型推荐 ⭐）</t>
        </is>
      </c>
    </row>
    <row r="46" ht="18.75" customHeight="1" s="99">
      <c r="A46" s="142" t="inlineStr">
        <is>
          <t>• 建仓月数=24：2年分批建仓（保守型推荐）</t>
        </is>
      </c>
    </row>
    <row r="47" ht="18.75" customHeight="1" s="99">
      <c r="A47" s="142" t="inlineStr">
        <is>
          <t>• 建仓月数=30：2.5年分批建仓（极度保守型）</t>
        </is>
      </c>
    </row>
    <row r="48" ht="18.75" customHeight="1" s="99">
      <c r="A48" s="142" t="n"/>
    </row>
    <row r="49" ht="18.75" customHeight="1" s="99">
      <c r="A49" s="142" t="inlineStr">
        <is>
          <t>建仓期操作方法：</t>
        </is>
      </c>
    </row>
    <row r="50" ht="18.75" customHeight="1" s="99">
      <c r="A50" s="142" t="inlineStr">
        <is>
          <t>• 每月目标市值 = 最终目标市值 × 当前月数 ÷ 建仓月数</t>
        </is>
      </c>
    </row>
    <row r="51" ht="18.75" customHeight="1" s="99">
      <c r="A51" s="142" t="inlineStr">
        <is>
          <t>• 建仓完成后，自动切换为正常恒市值法再平衡</t>
        </is>
      </c>
    </row>
    <row r="52" ht="18.75" customHeight="1" s="99">
      <c r="A52" s="142" t="inlineStr">
        <is>
          <t>• 剩余资金建议放货币基金，逐月取用</t>
        </is>
      </c>
    </row>
    <row r="53" ht="21.75" customHeight="1" s="99">
      <c r="A53" s="143" t="inlineStr">
        <is>
          <t>【QDII ETF溢价率操作指引】</t>
        </is>
      </c>
    </row>
    <row r="54" ht="21.75" customHeight="1" s="99">
      <c r="A54" s="144" t="n"/>
    </row>
    <row r="55" ht="21.75" customHeight="1" s="99">
      <c r="A55" s="144" t="n"/>
    </row>
    <row r="56" ht="21.75" customHeight="1" s="99">
      <c r="A56" s="144" t="n"/>
    </row>
    <row r="57" ht="21.75" customHeight="1" s="99">
      <c r="A57" s="144" t="n"/>
    </row>
    <row r="58" ht="18.75" customHeight="1" s="99">
      <c r="A58" s="142" t="n"/>
    </row>
    <row r="59" ht="21.75" customHeight="1" s="99">
      <c r="A59" s="144" t="n"/>
    </row>
    <row r="60" ht="21.75" customHeight="1" s="99">
      <c r="A60" s="144" t="n"/>
    </row>
    <row r="61" ht="21.75" customHeight="1" s="99">
      <c r="A61" s="144" t="n"/>
    </row>
    <row r="62" ht="21.75" customHeight="1" s="99">
      <c r="A62" s="144" t="n"/>
    </row>
    <row r="63" ht="18.75" customHeight="1" s="99">
      <c r="A63" s="142" t="n"/>
    </row>
    <row r="64" ht="21.75" customHeight="1" s="99">
      <c r="A64" s="144" t="n"/>
    </row>
    <row r="65" ht="21.75" customHeight="1" s="99">
      <c r="A65" s="144" t="n"/>
    </row>
    <row r="66" ht="21.75" customHeight="1" s="99">
      <c r="A66" s="144" t="n"/>
    </row>
    <row r="67" ht="21.75" customHeight="1" s="99">
      <c r="A67" s="144" t="n"/>
    </row>
    <row r="68" ht="15" customHeight="1" s="99">
      <c r="A68" s="139" t="n"/>
    </row>
    <row r="69" ht="21.75" customHeight="1" s="99">
      <c r="A69" s="144" t="n"/>
    </row>
    <row r="70" ht="21.75" customHeight="1" s="99">
      <c r="A70" s="144" t="n"/>
    </row>
    <row r="71" ht="21.75" customHeight="1" s="99">
      <c r="A71" s="144" t="n"/>
    </row>
    <row r="72" ht="21.75" customHeight="1" s="99">
      <c r="A72" s="144" t="n"/>
    </row>
    <row r="73" ht="18.75" customHeight="1" s="99">
      <c r="A73" s="140" t="n"/>
    </row>
    <row r="74" ht="21.75" customHeight="1" s="99">
      <c r="A74" s="145" t="inlineStr">
        <is>
          <t>为什么会有溢价？</t>
        </is>
      </c>
    </row>
    <row r="75" ht="21.75" customHeight="1" s="99">
      <c r="A75" s="144" t="inlineStr">
        <is>
          <t>• QDII基金有外汇额度限制，当申购需求 &gt; 额度时，场内价格会高于净值</t>
        </is>
      </c>
    </row>
    <row r="76" ht="21.75" customHeight="1" s="99">
      <c r="A76" s="144" t="inlineStr">
        <is>
          <t>• A股ETF（沪深300、中证500）和黄金ETF几乎无溢价，无需关注</t>
        </is>
      </c>
    </row>
    <row r="77" ht="21.75" customHeight="1" s="99">
      <c r="A77" s="145" t="inlineStr">
        <is>
          <t>• 标普500和纳斯达克100 ETF是QDII，溢价率波动在 0%~15% 之间</t>
        </is>
      </c>
    </row>
    <row r="78" ht="21.75" customHeight="1" s="99">
      <c r="A78" s="146" t="inlineStr">
        <is>
          <t>⭐ 方案2：跨品类再平衡（没钱也能操作）</t>
        </is>
      </c>
    </row>
    <row r="79" ht="21.75" customHeight="1" s="99">
      <c r="A79" s="145" t="inlineStr">
        <is>
          <t>如何查看溢价率？</t>
        </is>
      </c>
    </row>
    <row r="80" ht="21.75" customHeight="1" s="99">
      <c r="A80" s="145" t="inlineStr">
        <is>
          <t>• 东方财富APP → 搜索ETF代码 → 查看"IOPV折溢价"</t>
        </is>
      </c>
    </row>
    <row r="81" ht="21.75" customHeight="1" s="99">
      <c r="A81" s="145" t="inlineStr">
        <is>
          <t>• 或同花顺/雪球 → ETF详情页 → 溢价率</t>
        </is>
      </c>
    </row>
    <row r="82" ht="21.75" customHeight="1" s="99">
      <c r="A82" s="145" t="inlineStr">
        <is>
          <t>• 每月操作日查看一次即可，无需每日盯盘</t>
        </is>
      </c>
    </row>
    <row r="83" ht="21.75" customHeight="1" s="99">
      <c r="A83" s="145" t="inlineStr">
        <is>
          <t xml:space="preserve">   每月新增资金优先投入最低于目标的品类</t>
        </is>
      </c>
    </row>
    <row r="84" ht="21.75" customHeight="1" s="99">
      <c r="A84" s="145" t="inlineStr">
        <is>
          <t>溢价率操作规则：</t>
        </is>
      </c>
    </row>
    <row r="85" ht="21.75" customHeight="1" s="99">
      <c r="A85" s="145" t="inlineStr">
        <is>
          <t>• 溢价 &lt;3%：✅ 正常交易，按表内计算操作</t>
        </is>
      </c>
    </row>
    <row r="86" ht="21.75" customHeight="1" s="99">
      <c r="A86" s="145" t="inlineStr">
        <is>
          <t>• 溢价 3%~8%：⚠️ 暂缓买入（只执行卖出操作，买入等下月）</t>
        </is>
      </c>
    </row>
    <row r="87" ht="21.75" customHeight="1" s="99">
      <c r="A87" s="145" t="inlineStr">
        <is>
          <t>• 溢价 &gt;8%：🔴 切换备选ETF交易，或全部暂缓等溢价回落</t>
        </is>
      </c>
    </row>
    <row r="88" ht="21.75" customHeight="1" s="99">
      <c r="A88" s="143" t="inlineStr">
        <is>
          <t>【跨品类再平衡操作法】</t>
        </is>
      </c>
    </row>
    <row r="89" ht="21.75" customHeight="1" s="99">
      <c r="A89" s="145" t="inlineStr">
        <is>
          <t>备选ETF切换方法：</t>
        </is>
      </c>
    </row>
    <row r="90" ht="21.75" customHeight="1" s="99">
      <c r="A90" s="145" t="inlineStr">
        <is>
          <t>• 标普500主选=513650，备选=513500（博时标普500），哪个溢价低用哪个</t>
        </is>
      </c>
    </row>
    <row r="91" ht="21.75" customHeight="1" s="99">
      <c r="A91" s="145" t="inlineStr">
        <is>
          <t>• 纳指100主选=159659，备选=513100（国泰纳指100），哪个溢价低用哪个</t>
        </is>
      </c>
    </row>
    <row r="92" ht="21.75" customHeight="1" s="99">
      <c r="A92" s="145" t="inlineStr">
        <is>
          <t>• 切换后操作方式完全一样，不影响恒市值法计算</t>
        </is>
      </c>
    </row>
    <row r="93" ht="21.75" customHeight="1" s="99">
      <c r="A93" s="144" t="inlineStr">
        <is>
          <t>4. 注意：每次操作金额不宜过大，避免频繁交易</t>
        </is>
      </c>
    </row>
    <row r="94" ht="21.75" customHeight="1" s="99">
      <c r="A94" s="143" t="inlineStr">
        <is>
          <t>【ETF选购说明】</t>
        </is>
      </c>
    </row>
    <row r="95" ht="21.75" customHeight="1" s="99">
      <c r="A95" s="145" t="inlineStr">
        <is>
          <t>• 主选ETF：优先购买，规模大、流动性好、费率低</t>
        </is>
      </c>
    </row>
    <row r="96" ht="21.75" customHeight="1" s="99">
      <c r="A96" s="145" t="inlineStr">
        <is>
          <t>• 备选ETF：主选限购或停售时使用，功能相同</t>
        </is>
      </c>
    </row>
    <row r="97" ht="21.75" customHeight="1" s="99">
      <c r="A97" s="144" t="inlineStr">
        <is>
          <t>• QDII基金经常有限购情况，建议提前准备备选</t>
        </is>
      </c>
    </row>
    <row r="98" ht="21.75" customHeight="1" s="99">
      <c r="A98" s="145" t="inlineStr">
        <is>
          <t>• 交易费率：每次买卖的券商佣金（默认0.1%）</t>
        </is>
      </c>
    </row>
    <row r="99" ht="21.75" customHeight="1" s="99">
      <c r="A99" s="145" t="inlineStr">
        <is>
          <t>• 年管理费率：ETF的管理费+托管费，按年收取</t>
        </is>
      </c>
    </row>
  </sheetData>
  <mergeCells count="85">
    <mergeCell ref="A41:I41"/>
    <mergeCell ref="A90:I90"/>
    <mergeCell ref="A99:I99"/>
    <mergeCell ref="A56:I56"/>
    <mergeCell ref="A27:I27"/>
    <mergeCell ref="A33:I33"/>
    <mergeCell ref="A85:I85"/>
    <mergeCell ref="A42:I42"/>
    <mergeCell ref="A17:I17"/>
    <mergeCell ref="A53:I53"/>
    <mergeCell ref="A35:I35"/>
    <mergeCell ref="A62:I62"/>
    <mergeCell ref="A19:I19"/>
    <mergeCell ref="A68:I68"/>
    <mergeCell ref="A28:I28"/>
    <mergeCell ref="A39:I39"/>
    <mergeCell ref="A48:I48"/>
    <mergeCell ref="A30:I30"/>
    <mergeCell ref="A59:I59"/>
    <mergeCell ref="A79:I79"/>
    <mergeCell ref="A61:I61"/>
    <mergeCell ref="A87:I87"/>
    <mergeCell ref="A37:I37"/>
    <mergeCell ref="A46:I46"/>
    <mergeCell ref="A89:I89"/>
    <mergeCell ref="A74:I74"/>
    <mergeCell ref="A26:I26"/>
    <mergeCell ref="A71:I71"/>
    <mergeCell ref="A76:I76"/>
    <mergeCell ref="A91:I91"/>
    <mergeCell ref="A52:I52"/>
    <mergeCell ref="A63:I63"/>
    <mergeCell ref="A93:I93"/>
    <mergeCell ref="A77:I77"/>
    <mergeCell ref="A34:I34"/>
    <mergeCell ref="A83:I83"/>
    <mergeCell ref="A92:I92"/>
    <mergeCell ref="A49:I49"/>
    <mergeCell ref="A1:I1"/>
    <mergeCell ref="A45:I45"/>
    <mergeCell ref="A94:I94"/>
    <mergeCell ref="A69:I69"/>
    <mergeCell ref="A78:I78"/>
    <mergeCell ref="A65:I65"/>
    <mergeCell ref="A75:I75"/>
    <mergeCell ref="A80:I80"/>
    <mergeCell ref="A55:I55"/>
    <mergeCell ref="A21:I21"/>
    <mergeCell ref="A57:I57"/>
    <mergeCell ref="A32:I32"/>
    <mergeCell ref="A23:I23"/>
    <mergeCell ref="A4:I4"/>
    <mergeCell ref="A38:I38"/>
    <mergeCell ref="A96:I96"/>
    <mergeCell ref="A43:I43"/>
    <mergeCell ref="A40:I40"/>
    <mergeCell ref="A67:I67"/>
    <mergeCell ref="A24:I24"/>
    <mergeCell ref="A82:I82"/>
    <mergeCell ref="A16:I16"/>
    <mergeCell ref="A25:I25"/>
    <mergeCell ref="D2:I2"/>
    <mergeCell ref="A84:I84"/>
    <mergeCell ref="A66:I66"/>
    <mergeCell ref="A18:I18"/>
    <mergeCell ref="A50:I50"/>
    <mergeCell ref="A86:I86"/>
    <mergeCell ref="A95:I95"/>
    <mergeCell ref="A47:I47"/>
    <mergeCell ref="A97:I97"/>
    <mergeCell ref="A20:I20"/>
    <mergeCell ref="A72:I72"/>
    <mergeCell ref="A29:I29"/>
    <mergeCell ref="A81:I81"/>
    <mergeCell ref="A44:I44"/>
    <mergeCell ref="A31:I31"/>
    <mergeCell ref="A58:I58"/>
    <mergeCell ref="A64:I64"/>
    <mergeCell ref="A98:I98"/>
    <mergeCell ref="A73:I73"/>
    <mergeCell ref="A51:I51"/>
    <mergeCell ref="A60:I60"/>
    <mergeCell ref="A88:I88"/>
    <mergeCell ref="A70:I70"/>
    <mergeCell ref="A54:I5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 filterMode="0">
    <tabColor rgb="FF548235"/>
    <outlinePr summaryBelow="1" summaryRight="1"/>
    <pageSetUpPr fitToPage="0"/>
  </sheetPr>
  <dimension ref="A1:H3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5" topLeftCell="A26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14.00390625" defaultRowHeight="12.75" zeroHeight="0" outlineLevelRow="0"/>
  <cols>
    <col width="9" customWidth="1" style="98" min="1" max="1"/>
    <col width="17" customWidth="1" style="98" min="2" max="4"/>
    <col width="13" customWidth="1" style="98" min="5" max="5"/>
    <col width="16" customWidth="1" style="98" min="6" max="8"/>
  </cols>
  <sheetData>
    <row r="1" ht="28.5" customHeight="1" s="99">
      <c r="A1" s="187" t="inlineStr">
        <is>
          <t>债券（国债） - 恒市值法月度操作表</t>
        </is>
      </c>
    </row>
    <row r="2" ht="18.75" customHeight="1" s="99">
      <c r="A2" s="190" t="inlineStr">
        <is>
          <t>⚪ 可选扩展品类 - 修改目标市值即可启用</t>
        </is>
      </c>
    </row>
    <row r="4" ht="15" customHeight="1" s="99">
      <c r="A4" s="188" t="inlineStr">
        <is>
          <t>📊 参数设置</t>
        </is>
      </c>
      <c r="D4" s="188" t="inlineStr">
        <is>
          <t>📌 参考信息</t>
        </is>
      </c>
    </row>
    <row r="5" ht="15" customHeight="1" s="99">
      <c r="A5" s="189" t="inlineStr">
        <is>
          <t>最终目标市值（元）</t>
        </is>
      </c>
      <c r="B5" s="191" t="n">
        <v>0</v>
      </c>
      <c r="D5" s="151" t="inlineStr">
        <is>
          <t>配置比例</t>
        </is>
      </c>
      <c r="E5" s="151" t="inlineStr">
        <is>
          <t>可选</t>
        </is>
      </c>
    </row>
    <row r="6" ht="15" customHeight="1" s="99">
      <c r="A6" s="189" t="inlineStr">
        <is>
          <t>建仓月数</t>
        </is>
      </c>
      <c r="B6" s="153" t="n">
        <v>0</v>
      </c>
      <c r="D6" s="151" t="inlineStr">
        <is>
          <t>主选ETF代码</t>
        </is>
      </c>
      <c r="E6" s="154" t="inlineStr">
        <is>
          <t>511010</t>
        </is>
      </c>
    </row>
    <row r="7" ht="15" customHeight="1" s="99">
      <c r="A7" s="189" t="inlineStr">
        <is>
          <t>交易费率（%）</t>
        </is>
      </c>
      <c r="B7" s="155" t="n">
        <v>0.001</v>
      </c>
      <c r="D7" s="151" t="inlineStr">
        <is>
          <t>主选ETF名称</t>
        </is>
      </c>
      <c r="E7" s="151" t="inlineStr">
        <is>
          <t>国泰上证5年期国债ETF</t>
        </is>
      </c>
    </row>
    <row r="8" ht="15" customHeight="1" s="99">
      <c r="A8" s="189" t="inlineStr">
        <is>
          <t>操作频率</t>
        </is>
      </c>
      <c r="B8" s="156" t="inlineStr">
        <is>
          <t>每月一次</t>
        </is>
      </c>
      <c r="D8" s="151" t="inlineStr">
        <is>
          <t>年管理费率</t>
        </is>
      </c>
      <c r="E8" s="154" t="inlineStr">
        <is>
          <t>0.30%</t>
        </is>
      </c>
    </row>
    <row r="9" ht="15" customHeight="1" s="99">
      <c r="D9" s="157" t="inlineStr">
        <is>
          <t>备选ETF代码</t>
        </is>
      </c>
      <c r="E9" s="158" t="inlineStr">
        <is>
          <t>511260</t>
        </is>
      </c>
    </row>
    <row r="10" ht="15" customHeight="1" s="99">
      <c r="D10" s="157" t="inlineStr">
        <is>
          <t>备选ETF名称</t>
        </is>
      </c>
      <c r="E10" s="157" t="inlineStr">
        <is>
          <t>国泰上证10年期国债ETF</t>
        </is>
      </c>
    </row>
    <row r="12" ht="15" customHeight="1" s="99">
      <c r="D12" s="188" t="inlineStr">
        <is>
          <t>⭐ 推荐说明</t>
        </is>
      </c>
    </row>
    <row r="13" ht="15" customHeight="1" s="99">
      <c r="D13" s="151" t="inlineStr">
        <is>
          <t>推荐理由</t>
        </is>
      </c>
      <c r="E13" s="151" t="inlineStr">
        <is>
          <t>低风险资产，与股票负相关，平滑组合波动</t>
        </is>
      </c>
    </row>
    <row r="14" ht="15" customHeight="1" s="99">
      <c r="D14" s="163" t="inlineStr">
        <is>
          <t>✅ 优点</t>
        </is>
      </c>
      <c r="E14" s="151" t="inlineStr">
        <is>
          <t>风险低、与股票负相关、流动性好</t>
        </is>
      </c>
    </row>
    <row r="15" ht="15" customHeight="1" s="99">
      <c r="D15" s="164" t="inlineStr">
        <is>
          <t>⚠️ 注意</t>
        </is>
      </c>
      <c r="E15" s="151" t="inlineStr">
        <is>
          <t>收益率低、加息周期可能下跌、长期收益不如股票</t>
        </is>
      </c>
    </row>
    <row r="17" ht="15" customHeight="1" s="99">
      <c r="D17" s="188" t="inlineStr">
        <is>
          <t>💡 使用说明</t>
        </is>
      </c>
    </row>
    <row r="18" ht="15" customHeight="1" s="99">
      <c r="D18" s="154" t="inlineStr">
        <is>
          <t>1. 每月固定日期填入「期初市值」</t>
        </is>
      </c>
    </row>
    <row r="19" ht="15" customHeight="1" s="99">
      <c r="D19" s="154" t="inlineStr">
        <is>
          <t>2. 表格自动计算应交易金额</t>
        </is>
      </c>
    </row>
    <row r="20" ht="15" customHeight="1" s="99">
      <c r="D20" s="154" t="inlineStr">
        <is>
          <t>3. 绿色=买入，红色=卖出</t>
        </is>
      </c>
    </row>
    <row r="21" ht="15" customHeight="1" s="99">
      <c r="D21" s="154" t="inlineStr">
        <is>
          <t>4. 偏离±5%以内可持有省手续费</t>
        </is>
      </c>
    </row>
    <row r="22" ht="15" customHeight="1" s="99">
      <c r="D22" s="154" t="inlineStr">
        <is>
          <t>5. 建仓月数=0直接满仓，&gt;0分批建仓</t>
        </is>
      </c>
    </row>
    <row r="23" ht="15" customHeight="1" s="99">
      <c r="D23" s="165" t="inlineStr">
        <is>
          <t>5. F列填入实际成交金额，G列自动算期末市值</t>
        </is>
      </c>
    </row>
    <row r="25" ht="33" customHeight="1" s="99">
      <c r="A25" s="166" t="inlineStr">
        <is>
          <t>月份</t>
        </is>
      </c>
      <c r="B25" s="166" t="inlineStr">
        <is>
          <t>期初市值（元）</t>
        </is>
      </c>
      <c r="C25" s="166" t="inlineStr">
        <is>
          <t>目标市值（元）</t>
        </is>
      </c>
      <c r="D25" s="166" t="inlineStr">
        <is>
          <t>应交易金额（元）</t>
        </is>
      </c>
      <c r="E25" s="166" t="inlineStr">
        <is>
          <t>操作方向</t>
        </is>
      </c>
      <c r="F25" s="166" t="inlineStr">
        <is>
          <t>实际交易金额（元）</t>
        </is>
      </c>
      <c r="G25" s="166" t="inlineStr">
        <is>
          <t>期末市值（元）</t>
        </is>
      </c>
      <c r="H25" s="166" t="inlineStr">
        <is>
          <t>交易费用（元）</t>
        </is>
      </c>
    </row>
    <row r="26" ht="21.75" customHeight="1" s="99">
      <c r="A26" s="167" t="inlineStr">
        <is>
          <t>1月</t>
        </is>
      </c>
      <c r="B26" s="168" t="n"/>
      <c r="C26" s="169">
        <f>IF($B$6=0,$B$5,MIN($B$5*1/$B$6,$B$5))</f>
        <v/>
      </c>
      <c r="D26" s="169">
        <f>IF(B26="","",C26-B26)</f>
        <v/>
      </c>
      <c r="E26" s="170">
        <f>IF(B26="","",IF(D26&gt;0,"🔼 买入",IF(D26&lt;0,"🔽 卖出","⏸️ 持有")))</f>
        <v/>
      </c>
      <c r="F26" s="171" t="n"/>
      <c r="G26" s="169">
        <f>IF(B26="","",IF(F26="",B26+D26,B26+F26))</f>
        <v/>
      </c>
      <c r="H26" s="172">
        <f>IF(B26="","",IF(F26="",ABS(D26)*$B$7,ABS(F26)*$B$7))</f>
        <v/>
      </c>
    </row>
    <row r="27" ht="21.75" customHeight="1" s="99">
      <c r="A27" s="173" t="inlineStr">
        <is>
          <t>2月</t>
        </is>
      </c>
      <c r="B27" s="168" t="n"/>
      <c r="C27" s="169">
        <f>IF($B$6=0,$B$5,MIN($B$5*2/$B$6,$B$5))</f>
        <v/>
      </c>
      <c r="D27" s="169">
        <f>IF(B27="","",C27-B27)</f>
        <v/>
      </c>
      <c r="E27" s="170">
        <f>IF(B27="","",IF(D27&gt;0,"🔼 买入",IF(D27&lt;0,"🔽 卖出","⏸️ 持有")))</f>
        <v/>
      </c>
      <c r="F27" s="171" t="n"/>
      <c r="G27" s="169">
        <f>IF(B27="","",IF(F27="",B27+D27,B27+F27))</f>
        <v/>
      </c>
      <c r="H27" s="172">
        <f>IF(B27="","",IF(F27="",ABS(D27)*$B$7,ABS(F27)*$B$7))</f>
        <v/>
      </c>
    </row>
    <row r="28" ht="21.75" customHeight="1" s="99">
      <c r="A28" s="167" t="inlineStr">
        <is>
          <t>3月</t>
        </is>
      </c>
      <c r="B28" s="168" t="n"/>
      <c r="C28" s="169">
        <f>IF($B$6=0,$B$5,MIN($B$5*3/$B$6,$B$5))</f>
        <v/>
      </c>
      <c r="D28" s="169">
        <f>IF(B28="","",C28-B28)</f>
        <v/>
      </c>
      <c r="E28" s="170">
        <f>IF(B28="","",IF(D28&gt;0,"🔼 买入",IF(D28&lt;0,"🔽 卖出","⏸️ 持有")))</f>
        <v/>
      </c>
      <c r="F28" s="171" t="n"/>
      <c r="G28" s="169">
        <f>IF(B28="","",IF(F28="",B28+D28,B28+F28))</f>
        <v/>
      </c>
      <c r="H28" s="172">
        <f>IF(B28="","",IF(F28="",ABS(D28)*$B$7,ABS(F28)*$B$7))</f>
        <v/>
      </c>
    </row>
    <row r="29" ht="21.75" customHeight="1" s="99">
      <c r="A29" s="173" t="inlineStr">
        <is>
          <t>4月</t>
        </is>
      </c>
      <c r="B29" s="168" t="n"/>
      <c r="C29" s="169">
        <f>IF($B$6=0,$B$5,MIN($B$5*4/$B$6,$B$5))</f>
        <v/>
      </c>
      <c r="D29" s="169">
        <f>IF(B29="","",C29-B29)</f>
        <v/>
      </c>
      <c r="E29" s="170">
        <f>IF(B29="","",IF(D29&gt;0,"🔼 买入",IF(D29&lt;0,"🔽 卖出","⏸️ 持有")))</f>
        <v/>
      </c>
      <c r="F29" s="171" t="n"/>
      <c r="G29" s="169">
        <f>IF(B29="","",IF(F29="",B29+D29,B29+F29))</f>
        <v/>
      </c>
      <c r="H29" s="172">
        <f>IF(B29="","",IF(F29="",ABS(D29)*$B$7,ABS(F29)*$B$7))</f>
        <v/>
      </c>
    </row>
    <row r="30" ht="21.75" customHeight="1" s="99">
      <c r="A30" s="167" t="inlineStr">
        <is>
          <t>5月</t>
        </is>
      </c>
      <c r="B30" s="168" t="n"/>
      <c r="C30" s="169">
        <f>IF($B$6=0,$B$5,MIN($B$5*5/$B$6,$B$5))</f>
        <v/>
      </c>
      <c r="D30" s="169">
        <f>IF(B30="","",C30-B30)</f>
        <v/>
      </c>
      <c r="E30" s="170">
        <f>IF(B30="","",IF(D30&gt;0,"🔼 买入",IF(D30&lt;0,"🔽 卖出","⏸️ 持有")))</f>
        <v/>
      </c>
      <c r="F30" s="171" t="n"/>
      <c r="G30" s="169">
        <f>IF(B30="","",IF(F30="",B30+D30,B30+F30))</f>
        <v/>
      </c>
      <c r="H30" s="172">
        <f>IF(B30="","",IF(F30="",ABS(D30)*$B$7,ABS(F30)*$B$7))</f>
        <v/>
      </c>
    </row>
    <row r="31" ht="21.75" customHeight="1" s="99">
      <c r="A31" s="173" t="inlineStr">
        <is>
          <t>6月</t>
        </is>
      </c>
      <c r="B31" s="168" t="n"/>
      <c r="C31" s="169">
        <f>IF($B$6=0,$B$5,MIN($B$5*6/$B$6,$B$5))</f>
        <v/>
      </c>
      <c r="D31" s="169">
        <f>IF(B31="","",C31-B31)</f>
        <v/>
      </c>
      <c r="E31" s="170">
        <f>IF(B31="","",IF(D31&gt;0,"🔼 买入",IF(D31&lt;0,"🔽 卖出","⏸️ 持有")))</f>
        <v/>
      </c>
      <c r="F31" s="171" t="n"/>
      <c r="G31" s="169">
        <f>IF(B31="","",IF(F31="",B31+D31,B31+F31))</f>
        <v/>
      </c>
      <c r="H31" s="172">
        <f>IF(B31="","",IF(F31="",ABS(D31)*$B$7,ABS(F31)*$B$7))</f>
        <v/>
      </c>
    </row>
    <row r="32" ht="21.75" customHeight="1" s="99">
      <c r="A32" s="167" t="inlineStr">
        <is>
          <t>7月</t>
        </is>
      </c>
      <c r="B32" s="168" t="n"/>
      <c r="C32" s="169">
        <f>IF($B$6=0,$B$5,MIN($B$5*7/$B$6,$B$5))</f>
        <v/>
      </c>
      <c r="D32" s="169">
        <f>IF(B32="","",C32-B32)</f>
        <v/>
      </c>
      <c r="E32" s="170">
        <f>IF(B32="","",IF(D32&gt;0,"🔼 买入",IF(D32&lt;0,"🔽 卖出","⏸️ 持有")))</f>
        <v/>
      </c>
      <c r="F32" s="171" t="n"/>
      <c r="G32" s="169">
        <f>IF(B32="","",IF(F32="",B32+D32,B32+F32))</f>
        <v/>
      </c>
      <c r="H32" s="172">
        <f>IF(B32="","",IF(F32="",ABS(D32)*$B$7,ABS(F32)*$B$7))</f>
        <v/>
      </c>
    </row>
    <row r="33" ht="21.75" customHeight="1" s="99">
      <c r="A33" s="173" t="inlineStr">
        <is>
          <t>8月</t>
        </is>
      </c>
      <c r="B33" s="168" t="n"/>
      <c r="C33" s="169">
        <f>IF($B$6=0,$B$5,MIN($B$5*8/$B$6,$B$5))</f>
        <v/>
      </c>
      <c r="D33" s="169">
        <f>IF(B33="","",C33-B33)</f>
        <v/>
      </c>
      <c r="E33" s="170">
        <f>IF(B33="","",IF(D33&gt;0,"🔼 买入",IF(D33&lt;0,"🔽 卖出","⏸️ 持有")))</f>
        <v/>
      </c>
      <c r="F33" s="171" t="n"/>
      <c r="G33" s="169">
        <f>IF(B33="","",IF(F33="",B33+D33,B33+F33))</f>
        <v/>
      </c>
      <c r="H33" s="172">
        <f>IF(B33="","",IF(F33="",ABS(D33)*$B$7,ABS(F33)*$B$7))</f>
        <v/>
      </c>
    </row>
    <row r="34" ht="21.75" customHeight="1" s="99">
      <c r="A34" s="167" t="inlineStr">
        <is>
          <t>9月</t>
        </is>
      </c>
      <c r="B34" s="168" t="n"/>
      <c r="C34" s="169">
        <f>IF($B$6=0,$B$5,MIN($B$5*9/$B$6,$B$5))</f>
        <v/>
      </c>
      <c r="D34" s="169">
        <f>IF(B34="","",C34-B34)</f>
        <v/>
      </c>
      <c r="E34" s="170">
        <f>IF(B34="","",IF(D34&gt;0,"🔼 买入",IF(D34&lt;0,"🔽 卖出","⏸️ 持有")))</f>
        <v/>
      </c>
      <c r="F34" s="171" t="n"/>
      <c r="G34" s="169">
        <f>IF(B34="","",IF(F34="",B34+D34,B34+F34))</f>
        <v/>
      </c>
      <c r="H34" s="172">
        <f>IF(B34="","",IF(F34="",ABS(D34)*$B$7,ABS(F34)*$B$7))</f>
        <v/>
      </c>
    </row>
    <row r="35" ht="21.75" customHeight="1" s="99">
      <c r="A35" s="173" t="inlineStr">
        <is>
          <t>10月</t>
        </is>
      </c>
      <c r="B35" s="168" t="n"/>
      <c r="C35" s="169">
        <f>IF($B$6=0,$B$5,MIN($B$5*10/$B$6,$B$5))</f>
        <v/>
      </c>
      <c r="D35" s="169">
        <f>IF(B35="","",C35-B35)</f>
        <v/>
      </c>
      <c r="E35" s="170">
        <f>IF(B35="","",IF(D35&gt;0,"🔼 买入",IF(D35&lt;0,"🔽 卖出","⏸️ 持有")))</f>
        <v/>
      </c>
      <c r="F35" s="171" t="n"/>
      <c r="G35" s="169">
        <f>IF(B35="","",IF(F35="",B35+D35,B35+F35))</f>
        <v/>
      </c>
      <c r="H35" s="172">
        <f>IF(B35="","",IF(F35="",ABS(D35)*$B$7,ABS(F35)*$B$7))</f>
        <v/>
      </c>
    </row>
    <row r="36" ht="21.75" customHeight="1" s="99">
      <c r="A36" s="167" t="inlineStr">
        <is>
          <t>11月</t>
        </is>
      </c>
      <c r="B36" s="168" t="n"/>
      <c r="C36" s="169">
        <f>IF($B$6=0,$B$5,MIN($B$5*11/$B$6,$B$5))</f>
        <v/>
      </c>
      <c r="D36" s="169">
        <f>IF(B36="","",C36-B36)</f>
        <v/>
      </c>
      <c r="E36" s="170">
        <f>IF(B36="","",IF(D36&gt;0,"🔼 买入",IF(D36&lt;0,"🔽 卖出","⏸️ 持有")))</f>
        <v/>
      </c>
      <c r="F36" s="171" t="n"/>
      <c r="G36" s="169">
        <f>IF(B36="","",IF(F36="",B36+D36,B36+F36))</f>
        <v/>
      </c>
      <c r="H36" s="172">
        <f>IF(B36="","",IF(F36="",ABS(D36)*$B$7,ABS(F36)*$B$7))</f>
        <v/>
      </c>
    </row>
    <row r="37" ht="21.75" customHeight="1" s="99">
      <c r="A37" s="173" t="inlineStr">
        <is>
          <t>12月</t>
        </is>
      </c>
      <c r="B37" s="168" t="n"/>
      <c r="C37" s="169">
        <f>IF($B$6=0,$B$5,MIN($B$5*12/$B$6,$B$5))</f>
        <v/>
      </c>
      <c r="D37" s="169">
        <f>IF(B37="","",C37-B37)</f>
        <v/>
      </c>
      <c r="E37" s="170">
        <f>IF(B37="","",IF(D37&gt;0,"🔼 买入",IF(D37&lt;0,"🔽 卖出","⏸️ 持有")))</f>
        <v/>
      </c>
      <c r="F37" s="171" t="n"/>
      <c r="G37" s="169">
        <f>IF(B37="","",IF(F37="",B37+D37,B37+F37))</f>
        <v/>
      </c>
      <c r="H37" s="172">
        <f>IF(B37="","",IF(F37="",ABS(D37)*$B$7,ABS(F37)*$B$7))</f>
        <v/>
      </c>
    </row>
  </sheetData>
  <mergeCells count="17">
    <mergeCell ref="D22:G22"/>
    <mergeCell ref="E10:G10"/>
    <mergeCell ref="D18:G18"/>
    <mergeCell ref="A1:G1"/>
    <mergeCell ref="E13:G13"/>
    <mergeCell ref="E14:G14"/>
    <mergeCell ref="E5:G5"/>
    <mergeCell ref="D20:G20"/>
    <mergeCell ref="E8:G8"/>
    <mergeCell ref="D21:G21"/>
    <mergeCell ref="A2:G2"/>
    <mergeCell ref="E9:G9"/>
    <mergeCell ref="D19:G19"/>
    <mergeCell ref="D23:H23"/>
    <mergeCell ref="E15:G15"/>
    <mergeCell ref="E7:G7"/>
    <mergeCell ref="E6:G6"/>
  </mergeCells>
  <conditionalFormatting sqref="D26:D37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conditionalFormatting sqref="E26:E37">
    <cfRule type="cellIs" rank="0" priority="4" equalAverage="0" operator="greaterThan" aboveAverage="0" dxfId="0" text="" percent="0" bottom="0">
      <formula>0</formula>
    </cfRule>
    <cfRule type="cellIs" rank="0" priority="5" equalAverage="0" operator="lessThan" aboveAverage="0" dxfId="1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tabColor rgb="FFC00000"/>
    <outlinePr summaryBelow="1" summaryRight="1"/>
    <pageSetUpPr fitToPage="0"/>
  </sheetPr>
  <dimension ref="A1:H36"/>
  <sheetViews>
    <sheetView showFormulas="0" showGridLines="1" showRowColHeaders="1" showZeros="1" rightToLeft="0" tabSelected="1" showOutlineSymbols="1" defaultGridColor="1" view="normal" topLeftCell="A25" colorId="64" zoomScale="100" zoomScaleNormal="100" zoomScalePageLayoutView="100" workbookViewId="0">
      <selection pane="topLeft" activeCell="B13" activeCellId="0" sqref="B13"/>
    </sheetView>
  </sheetViews>
  <sheetFormatPr baseColWidth="8" defaultColWidth="14.00390625" defaultRowHeight="12.75" zeroHeight="0" outlineLevelRow="0"/>
  <cols>
    <col width="9" customWidth="1" style="98" min="1" max="1"/>
    <col width="17" customWidth="1" style="98" min="2" max="4"/>
    <col width="13" customWidth="1" style="98" min="5" max="5"/>
    <col width="16" customWidth="1" style="98" min="6" max="8"/>
  </cols>
  <sheetData>
    <row r="1" ht="28.5" customHeight="1" s="99">
      <c r="A1" s="147" t="inlineStr">
        <is>
          <t>沪深300 - 恒市值法月度操作表</t>
        </is>
      </c>
    </row>
    <row r="3" ht="15" customHeight="1" s="99">
      <c r="A3" s="148" t="inlineStr">
        <is>
          <t>📊 参数设置</t>
        </is>
      </c>
      <c r="D3" s="148" t="inlineStr">
        <is>
          <t>📌 参考信息</t>
        </is>
      </c>
    </row>
    <row r="4" ht="15" customHeight="1" s="99">
      <c r="A4" s="149" t="inlineStr">
        <is>
          <t>最终目标市值（元）</t>
        </is>
      </c>
      <c r="B4" s="150">
        <f>'📊 总览'!C7</f>
        <v/>
      </c>
      <c r="D4" s="151" t="inlineStr">
        <is>
          <t>配置比例</t>
        </is>
      </c>
      <c r="E4" s="152" t="n">
        <v>75000</v>
      </c>
    </row>
    <row r="5" ht="15" customHeight="1" s="99">
      <c r="A5" s="149" t="inlineStr">
        <is>
          <t>建仓月数</t>
        </is>
      </c>
      <c r="B5" s="153" t="n">
        <v>12</v>
      </c>
      <c r="D5" s="151" t="inlineStr">
        <is>
          <t>主选ETF代码</t>
        </is>
      </c>
      <c r="E5" s="154" t="inlineStr">
        <is>
          <t>510300</t>
        </is>
      </c>
    </row>
    <row r="6" ht="15" customHeight="1" s="99">
      <c r="A6" s="149" t="inlineStr">
        <is>
          <t>交易费率（%）</t>
        </is>
      </c>
      <c r="B6" s="155" t="n">
        <v>0.001</v>
      </c>
      <c r="D6" s="151" t="inlineStr">
        <is>
          <t>主选ETF名称</t>
        </is>
      </c>
      <c r="E6" s="151" t="inlineStr">
        <is>
          <t>华泰柏瑞沪深300ETF</t>
        </is>
      </c>
    </row>
    <row r="7" ht="15" customHeight="1" s="99">
      <c r="A7" s="149" t="inlineStr">
        <is>
          <t>操作频率</t>
        </is>
      </c>
      <c r="B7" s="156" t="inlineStr">
        <is>
          <t>每月一次</t>
        </is>
      </c>
      <c r="D7" s="151" t="inlineStr">
        <is>
          <t>年管理费率</t>
        </is>
      </c>
      <c r="E7" s="154" t="inlineStr">
        <is>
          <t>0.20%</t>
        </is>
      </c>
    </row>
    <row r="8" ht="15" customHeight="1" s="99">
      <c r="D8" s="157" t="inlineStr">
        <is>
          <t>备选ETF代码</t>
        </is>
      </c>
      <c r="E8" s="158" t="inlineStr">
        <is>
          <t>510310</t>
        </is>
      </c>
    </row>
    <row r="9" ht="15" customHeight="1" s="99">
      <c r="D9" s="157" t="inlineStr">
        <is>
          <t>备选ETF名称</t>
        </is>
      </c>
      <c r="E9" s="157" t="inlineStr">
        <is>
          <t>易方达沪深300ETF</t>
        </is>
      </c>
    </row>
    <row r="10" ht="15" customHeight="1" s="99">
      <c r="A10" s="159" t="inlineStr">
        <is>
          <t>当前溢价率（%）</t>
        </is>
      </c>
      <c r="B10" s="160" t="n">
        <v>0</v>
      </c>
      <c r="D10" s="159" t="inlineStr">
        <is>
          <t>溢价率状态</t>
        </is>
      </c>
      <c r="E10" s="161">
        <f>IF(B10="","",IF(B10&lt;3,"✅ 正常",IF(B10&lt;8,"⚠️ 偏高","🔴 过高")))</f>
        <v/>
      </c>
    </row>
    <row r="11" ht="15" customHeight="1" s="99">
      <c r="A11" s="162" t="inlineStr">
        <is>
          <t>A股ETF做市商完善，溢价率通常±0.1%，基本可忽略</t>
        </is>
      </c>
      <c r="D11" s="148" t="inlineStr">
        <is>
          <t>⭐ 推荐说明</t>
        </is>
      </c>
    </row>
    <row r="12" ht="15" customHeight="1" s="99">
      <c r="D12" s="151" t="inlineStr">
        <is>
          <t>推荐理由</t>
        </is>
      </c>
      <c r="E12" s="151" t="inlineStr">
        <is>
          <t>国内规模最大、流动性最好的沪深300ETF之一，跟踪误差小</t>
        </is>
      </c>
    </row>
    <row r="13" ht="15" customHeight="1" s="99">
      <c r="D13" s="163" t="inlineStr">
        <is>
          <t>✅ 优点</t>
        </is>
      </c>
      <c r="E13" s="151" t="inlineStr">
        <is>
          <t>费率低（0.2%/年）、规模超千亿，流动性极佳、跟踪误差小</t>
        </is>
      </c>
    </row>
    <row r="14" ht="15" customHeight="1" s="99">
      <c r="D14" s="164" t="inlineStr">
        <is>
          <t>⚠️ 注意</t>
        </is>
      </c>
      <c r="E14" s="151" t="inlineStr">
        <is>
          <t>大盘蓝筹风格，弹性一般、金融股权重较高</t>
        </is>
      </c>
    </row>
    <row r="16" ht="15" customHeight="1" s="99">
      <c r="D16" s="148" t="inlineStr">
        <is>
          <t>💡 使用说明</t>
        </is>
      </c>
    </row>
    <row r="17" ht="15" customHeight="1" s="99">
      <c r="D17" s="154" t="inlineStr">
        <is>
          <t>1. 每月固定日期填入「期初市值」</t>
        </is>
      </c>
    </row>
    <row r="18" ht="15" customHeight="1" s="99">
      <c r="D18" s="154" t="inlineStr">
        <is>
          <t>2. 表格自动计算应交易金额</t>
        </is>
      </c>
    </row>
    <row r="19" ht="15" customHeight="1" s="99">
      <c r="D19" s="154" t="inlineStr">
        <is>
          <t>3. 绿色=买入，红色=卖出</t>
        </is>
      </c>
    </row>
    <row r="20" ht="15" customHeight="1" s="99">
      <c r="D20" s="154" t="inlineStr">
        <is>
          <t>4. 偏离±5%以内可持有省手续费</t>
        </is>
      </c>
    </row>
    <row r="21" ht="15" customHeight="1" s="99">
      <c r="D21" s="154" t="inlineStr">
        <is>
          <t>5. 建仓月数=0直接满仓，&gt;0分批建仓</t>
        </is>
      </c>
    </row>
    <row r="22" ht="15" customHeight="1" s="99">
      <c r="D22" s="165" t="inlineStr">
        <is>
          <t>5. F列填入实际成交金额（可不同于D列），G列自动算期末市值</t>
        </is>
      </c>
    </row>
    <row r="24" ht="33" customHeight="1" s="99">
      <c r="A24" s="166" t="inlineStr">
        <is>
          <t>月份</t>
        </is>
      </c>
      <c r="B24" s="166" t="inlineStr">
        <is>
          <t>期初市值（元）</t>
        </is>
      </c>
      <c r="C24" s="166" t="inlineStr">
        <is>
          <t>目标市值（元）</t>
        </is>
      </c>
      <c r="D24" s="166" t="inlineStr">
        <is>
          <t>应交易金额（元）</t>
        </is>
      </c>
      <c r="E24" s="166" t="inlineStr">
        <is>
          <t>操作方向</t>
        </is>
      </c>
      <c r="F24" s="166" t="inlineStr">
        <is>
          <t>实际交易金额（元）</t>
        </is>
      </c>
      <c r="G24" s="166" t="inlineStr">
        <is>
          <t>期末市值（元）</t>
        </is>
      </c>
      <c r="H24" s="166" t="inlineStr">
        <is>
          <t>交易费用（元）</t>
        </is>
      </c>
    </row>
    <row r="25" ht="21.75" customHeight="1" s="99">
      <c r="A25" s="167" t="inlineStr">
        <is>
          <t>1月</t>
        </is>
      </c>
      <c r="B25" s="168" t="n"/>
      <c r="C25" s="169">
        <f>IF($B$5=0,$B$4,MIN($B$4*1/$B$5,$B$4))</f>
        <v/>
      </c>
      <c r="D25" s="169">
        <f>IF(B25="","",C25-B25)</f>
        <v/>
      </c>
      <c r="E25" s="170">
        <f>IF(B25="","",IF(D25&gt;0,"🔼 买入",IF(D25&lt;0,"🔽 卖出","⏸️ 持有")))</f>
        <v/>
      </c>
      <c r="F25" s="171" t="n"/>
      <c r="G25" s="169">
        <f>IF(B25="","",IF(F25="",B25+D25,B25+F25))</f>
        <v/>
      </c>
      <c r="H25" s="172">
        <f>IF(B25="","",IF(F25="",ABS(D25)*$B$6,ABS(F25)*$B$6))</f>
        <v/>
      </c>
    </row>
    <row r="26" ht="21.75" customHeight="1" s="99">
      <c r="A26" s="173" t="inlineStr">
        <is>
          <t>2月</t>
        </is>
      </c>
      <c r="B26" s="168" t="n"/>
      <c r="C26" s="169">
        <f>IF($B$5=0,$B$4,MIN($B$4*2/$B$5,$B$4))</f>
        <v/>
      </c>
      <c r="D26" s="169">
        <f>IF(B26="","",C26-B26)</f>
        <v/>
      </c>
      <c r="E26" s="170">
        <f>IF(B26="","",IF(D26&gt;0,"🔼 买入",IF(D26&lt;0,"🔽 卖出","⏸️ 持有")))</f>
        <v/>
      </c>
      <c r="F26" s="171" t="n"/>
      <c r="G26" s="169">
        <f>IF(B26="","",IF(F26="",B26+D26,B26+F26))</f>
        <v/>
      </c>
      <c r="H26" s="172">
        <f>IF(B26="","",IF(F26="",ABS(D26)*$B$6,ABS(F26)*$B$6))</f>
        <v/>
      </c>
    </row>
    <row r="27" ht="21.75" customHeight="1" s="99">
      <c r="A27" s="167" t="inlineStr">
        <is>
          <t>3月</t>
        </is>
      </c>
      <c r="B27" s="168" t="n"/>
      <c r="C27" s="169">
        <f>IF($B$5=0,$B$4,MIN($B$4*3/$B$5,$B$4))</f>
        <v/>
      </c>
      <c r="D27" s="169">
        <f>IF(B27="","",C27-B27)</f>
        <v/>
      </c>
      <c r="E27" s="170">
        <f>IF(B27="","",IF(D27&gt;0,"🔼 买入",IF(D27&lt;0,"🔽 卖出","⏸️ 持有")))</f>
        <v/>
      </c>
      <c r="F27" s="171" t="n"/>
      <c r="G27" s="169">
        <f>IF(B27="","",IF(F27="",B27+D27,B27+F27))</f>
        <v/>
      </c>
      <c r="H27" s="172">
        <f>IF(B27="","",IF(F27="",ABS(D27)*$B$6,ABS(F27)*$B$6))</f>
        <v/>
      </c>
    </row>
    <row r="28" ht="21.75" customHeight="1" s="99">
      <c r="A28" s="173" t="inlineStr">
        <is>
          <t>4月</t>
        </is>
      </c>
      <c r="B28" s="168" t="n"/>
      <c r="C28" s="169">
        <f>IF($B$5=0,$B$4,MIN($B$4*4/$B$5,$B$4))</f>
        <v/>
      </c>
      <c r="D28" s="169">
        <f>IF(B28="","",C28-B28)</f>
        <v/>
      </c>
      <c r="E28" s="170">
        <f>IF(B28="","",IF(D28&gt;0,"🔼 买入",IF(D28&lt;0,"🔽 卖出","⏸️ 持有")))</f>
        <v/>
      </c>
      <c r="F28" s="171" t="n"/>
      <c r="G28" s="169">
        <f>IF(B28="","",IF(F28="",B28+D28,B28+F28))</f>
        <v/>
      </c>
      <c r="H28" s="172">
        <f>IF(B28="","",IF(F28="",ABS(D28)*$B$6,ABS(F28)*$B$6))</f>
        <v/>
      </c>
    </row>
    <row r="29" ht="21.75" customHeight="1" s="99">
      <c r="A29" s="167" t="inlineStr">
        <is>
          <t>5月</t>
        </is>
      </c>
      <c r="B29" s="168" t="n"/>
      <c r="C29" s="169">
        <f>IF($B$5=0,$B$4,MIN($B$4*5/$B$5,$B$4))</f>
        <v/>
      </c>
      <c r="D29" s="169">
        <f>IF(B29="","",C29-B29)</f>
        <v/>
      </c>
      <c r="E29" s="170">
        <f>IF(B29="","",IF(D29&gt;0,"🔼 买入",IF(D29&lt;0,"🔽 卖出","⏸️ 持有")))</f>
        <v/>
      </c>
      <c r="F29" s="171" t="n"/>
      <c r="G29" s="169">
        <f>IF(B29="","",IF(F29="",B29+D29,B29+F29))</f>
        <v/>
      </c>
      <c r="H29" s="172">
        <f>IF(B29="","",IF(F29="",ABS(D29)*$B$6,ABS(F29)*$B$6))</f>
        <v/>
      </c>
    </row>
    <row r="30" ht="21.75" customHeight="1" s="99">
      <c r="A30" s="173" t="inlineStr">
        <is>
          <t>6月</t>
        </is>
      </c>
      <c r="B30" s="168" t="n"/>
      <c r="C30" s="169">
        <f>IF($B$5=0,$B$4,MIN($B$4*6/$B$5,$B$4))</f>
        <v/>
      </c>
      <c r="D30" s="169">
        <f>IF(B30="","",C30-B30)</f>
        <v/>
      </c>
      <c r="E30" s="170">
        <f>IF(B30="","",IF(D30&gt;0,"🔼 买入",IF(D30&lt;0,"🔽 卖出","⏸️ 持有")))</f>
        <v/>
      </c>
      <c r="F30" s="171" t="n"/>
      <c r="G30" s="169">
        <f>IF(B30="","",IF(F30="",B30+D30,B30+F30))</f>
        <v/>
      </c>
      <c r="H30" s="172">
        <f>IF(B30="","",IF(F30="",ABS(D30)*$B$6,ABS(F30)*$B$6))</f>
        <v/>
      </c>
    </row>
    <row r="31" ht="21.75" customHeight="1" s="99">
      <c r="A31" s="167" t="inlineStr">
        <is>
          <t>7月</t>
        </is>
      </c>
      <c r="B31" s="168" t="n"/>
      <c r="C31" s="169">
        <f>IF($B$5=0,$B$4,MIN($B$4*7/$B$5,$B$4))</f>
        <v/>
      </c>
      <c r="D31" s="169">
        <f>IF(B31="","",C31-B31)</f>
        <v/>
      </c>
      <c r="E31" s="170">
        <f>IF(B31="","",IF(D31&gt;0,"🔼 买入",IF(D31&lt;0,"🔽 卖出","⏸️ 持有")))</f>
        <v/>
      </c>
      <c r="F31" s="171" t="n"/>
      <c r="G31" s="169">
        <f>IF(B31="","",IF(F31="",B31+D31,B31+F31))</f>
        <v/>
      </c>
      <c r="H31" s="172">
        <f>IF(B31="","",IF(F31="",ABS(D31)*$B$6,ABS(F31)*$B$6))</f>
        <v/>
      </c>
    </row>
    <row r="32" ht="21.75" customHeight="1" s="99">
      <c r="A32" s="173" t="inlineStr">
        <is>
          <t>8月</t>
        </is>
      </c>
      <c r="B32" s="168" t="n"/>
      <c r="C32" s="169">
        <f>IF($B$5=0,$B$4,MIN($B$4*8/$B$5,$B$4))</f>
        <v/>
      </c>
      <c r="D32" s="169">
        <f>IF(B32="","",C32-B32)</f>
        <v/>
      </c>
      <c r="E32" s="170">
        <f>IF(B32="","",IF(D32&gt;0,"🔼 买入",IF(D32&lt;0,"🔽 卖出","⏸️ 持有")))</f>
        <v/>
      </c>
      <c r="F32" s="171" t="n"/>
      <c r="G32" s="169">
        <f>IF(B32="","",IF(F32="",B32+D32,B32+F32))</f>
        <v/>
      </c>
      <c r="H32" s="172">
        <f>IF(B32="","",IF(F32="",ABS(D32)*$B$6,ABS(F32)*$B$6))</f>
        <v/>
      </c>
    </row>
    <row r="33" ht="21.75" customHeight="1" s="99">
      <c r="A33" s="167" t="inlineStr">
        <is>
          <t>9月</t>
        </is>
      </c>
      <c r="B33" s="168" t="n"/>
      <c r="C33" s="169">
        <f>IF($B$5=0,$B$4,MIN($B$4*9/$B$5,$B$4))</f>
        <v/>
      </c>
      <c r="D33" s="169">
        <f>IF(B33="","",C33-B33)</f>
        <v/>
      </c>
      <c r="E33" s="170">
        <f>IF(B33="","",IF(D33&gt;0,"🔼 买入",IF(D33&lt;0,"🔽 卖出","⏸️ 持有")))</f>
        <v/>
      </c>
      <c r="F33" s="171" t="n"/>
      <c r="G33" s="169">
        <f>IF(B33="","",IF(F33="",B33+D33,B33+F33))</f>
        <v/>
      </c>
      <c r="H33" s="172">
        <f>IF(B33="","",IF(F33="",ABS(D33)*$B$6,ABS(F33)*$B$6))</f>
        <v/>
      </c>
    </row>
    <row r="34" ht="21.75" customHeight="1" s="99">
      <c r="A34" s="173" t="inlineStr">
        <is>
          <t>10月</t>
        </is>
      </c>
      <c r="B34" s="168" t="n"/>
      <c r="C34" s="169">
        <f>IF($B$5=0,$B$4,MIN($B$4*10/$B$5,$B$4))</f>
        <v/>
      </c>
      <c r="D34" s="169">
        <f>IF(B34="","",C34-B34)</f>
        <v/>
      </c>
      <c r="E34" s="170">
        <f>IF(B34="","",IF(D34&gt;0,"🔼 买入",IF(D34&lt;0,"🔽 卖出","⏸️ 持有")))</f>
        <v/>
      </c>
      <c r="F34" s="171" t="n"/>
      <c r="G34" s="169">
        <f>IF(B34="","",IF(F34="",B34+D34,B34+F34))</f>
        <v/>
      </c>
      <c r="H34" s="172">
        <f>IF(B34="","",IF(F34="",ABS(D34)*$B$6,ABS(F34)*$B$6))</f>
        <v/>
      </c>
    </row>
    <row r="35" ht="21.75" customHeight="1" s="99">
      <c r="A35" s="167" t="inlineStr">
        <is>
          <t>11月</t>
        </is>
      </c>
      <c r="B35" s="168" t="n"/>
      <c r="C35" s="169">
        <f>IF($B$5=0,$B$4,MIN($B$4*11/$B$5,$B$4))</f>
        <v/>
      </c>
      <c r="D35" s="169">
        <f>IF(B35="","",C35-B35)</f>
        <v/>
      </c>
      <c r="E35" s="170">
        <f>IF(B35="","",IF(D35&gt;0,"🔼 买入",IF(D35&lt;0,"🔽 卖出","⏸️ 持有")))</f>
        <v/>
      </c>
      <c r="F35" s="171" t="n"/>
      <c r="G35" s="169">
        <f>IF(B35="","",IF(F35="",B35+D35,B35+F35))</f>
        <v/>
      </c>
      <c r="H35" s="172">
        <f>IF(B35="","",IF(F35="",ABS(D35)*$B$6,ABS(F35)*$B$6))</f>
        <v/>
      </c>
    </row>
    <row r="36" ht="21.75" customHeight="1" s="99">
      <c r="A36" s="173" t="inlineStr">
        <is>
          <t>12月</t>
        </is>
      </c>
      <c r="B36" s="168" t="n"/>
      <c r="C36" s="169">
        <f>IF($B$5=0,$B$4,MIN($B$4*12/$B$5,$B$4))</f>
        <v/>
      </c>
      <c r="D36" s="169">
        <f>IF(B36="","",C36-B36)</f>
        <v/>
      </c>
      <c r="E36" s="170">
        <f>IF(B36="","",IF(D36&gt;0,"🔼 买入",IF(D36&lt;0,"🔽 卖出","⏸️ 持有")))</f>
        <v/>
      </c>
      <c r="F36" s="171" t="n"/>
      <c r="G36" s="169">
        <f>IF(B36="","",IF(F36="",B36+D36,B36+F36))</f>
        <v/>
      </c>
      <c r="H36" s="172">
        <f>IF(B36="","",IF(F36="",ABS(D36)*$B$6,ABS(F36)*$B$6))</f>
        <v/>
      </c>
    </row>
  </sheetData>
  <mergeCells count="17">
    <mergeCell ref="D18:G18"/>
    <mergeCell ref="A11:C11"/>
    <mergeCell ref="A1:G1"/>
    <mergeCell ref="E13:G13"/>
    <mergeCell ref="E14:G14"/>
    <mergeCell ref="D17:G17"/>
    <mergeCell ref="E5:G5"/>
    <mergeCell ref="D20:G20"/>
    <mergeCell ref="E8:G8"/>
    <mergeCell ref="D21:G21"/>
    <mergeCell ref="E9:G9"/>
    <mergeCell ref="E4:G4"/>
    <mergeCell ref="E12:G12"/>
    <mergeCell ref="D19:G19"/>
    <mergeCell ref="D22:H22"/>
    <mergeCell ref="E7:G7"/>
    <mergeCell ref="E6:G6"/>
  </mergeCells>
  <conditionalFormatting sqref="D25:D36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conditionalFormatting sqref="E25:E36">
    <cfRule type="cellIs" rank="0" priority="4" equalAverage="0" operator="greaterThan" aboveAverage="0" dxfId="0" text="" percent="0" bottom="0">
      <formula>0</formula>
    </cfRule>
    <cfRule type="cellIs" rank="0" priority="5" equalAverage="0" operator="lessThan" aboveAverage="0" dxfId="1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H3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4" topLeftCell="A2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14.00390625" defaultRowHeight="12.75" zeroHeight="0" outlineLevelRow="0"/>
  <cols>
    <col width="9" customWidth="1" style="98" min="1" max="1"/>
    <col width="17" customWidth="1" style="98" min="2" max="4"/>
    <col width="13" customWidth="1" style="98" min="5" max="5"/>
    <col width="16" customWidth="1" style="98" min="6" max="8"/>
  </cols>
  <sheetData>
    <row r="1" ht="28.5" customHeight="1" s="99">
      <c r="A1" s="174" t="inlineStr">
        <is>
          <t>中证500 - 恒市值法月度操作表</t>
        </is>
      </c>
    </row>
    <row r="3" ht="15" customHeight="1" s="99">
      <c r="A3" s="175" t="inlineStr">
        <is>
          <t>📊 参数设置</t>
        </is>
      </c>
      <c r="D3" s="175" t="inlineStr">
        <is>
          <t>📌 参考信息</t>
        </is>
      </c>
    </row>
    <row r="4" ht="15" customHeight="1" s="99">
      <c r="A4" s="176" t="inlineStr">
        <is>
          <t>最终目标市值（元）</t>
        </is>
      </c>
      <c r="B4" s="150">
        <f>'📊 总览'!C8</f>
        <v/>
      </c>
      <c r="D4" s="151" t="inlineStr">
        <is>
          <t>配置比例</t>
        </is>
      </c>
      <c r="E4" s="152" t="n">
        <v>25000</v>
      </c>
    </row>
    <row r="5" ht="15" customHeight="1" s="99">
      <c r="A5" s="176" t="inlineStr">
        <is>
          <t>建仓月数</t>
        </is>
      </c>
      <c r="B5" s="153" t="n">
        <v>12</v>
      </c>
      <c r="D5" s="151" t="inlineStr">
        <is>
          <t>主选ETF代码</t>
        </is>
      </c>
      <c r="E5" s="154" t="inlineStr">
        <is>
          <t>512500</t>
        </is>
      </c>
    </row>
    <row r="6" ht="15" customHeight="1" s="99">
      <c r="A6" s="176" t="inlineStr">
        <is>
          <t>交易费率（%）</t>
        </is>
      </c>
      <c r="B6" s="155" t="n">
        <v>0.001</v>
      </c>
      <c r="D6" s="151" t="inlineStr">
        <is>
          <t>主选ETF名称</t>
        </is>
      </c>
      <c r="E6" s="151" t="inlineStr">
        <is>
          <t>华夏中证500ETF</t>
        </is>
      </c>
    </row>
    <row r="7" ht="15" customHeight="1" s="99">
      <c r="A7" s="176" t="inlineStr">
        <is>
          <t>操作频率</t>
        </is>
      </c>
      <c r="B7" s="156" t="inlineStr">
        <is>
          <t>每月一次</t>
        </is>
      </c>
      <c r="D7" s="151" t="inlineStr">
        <is>
          <t>年管理费率</t>
        </is>
      </c>
      <c r="E7" s="154" t="inlineStr">
        <is>
          <t>0.20%</t>
        </is>
      </c>
    </row>
    <row r="8" ht="15" customHeight="1" s="99">
      <c r="D8" s="157" t="inlineStr">
        <is>
          <t>备选ETF代码</t>
        </is>
      </c>
      <c r="E8" s="158" t="inlineStr">
        <is>
          <t>510500</t>
        </is>
      </c>
    </row>
    <row r="9" ht="15" customHeight="1" s="99">
      <c r="D9" s="157" t="inlineStr">
        <is>
          <t>备选ETF名称</t>
        </is>
      </c>
      <c r="E9" s="157" t="inlineStr">
        <is>
          <t>南方中证500ETF</t>
        </is>
      </c>
    </row>
    <row r="10" ht="15" customHeight="1" s="99">
      <c r="A10" s="159" t="inlineStr">
        <is>
          <t>当前溢价率（%）</t>
        </is>
      </c>
      <c r="B10" s="160" t="n">
        <v>0</v>
      </c>
      <c r="D10" s="159" t="inlineStr">
        <is>
          <t>溢价率状态</t>
        </is>
      </c>
      <c r="E10" s="161">
        <f>IF(B10="","",IF(B10&lt;3,"✅ 正常",IF(B10&lt;8,"⚠️ 偏高","🔴 过高")))</f>
        <v/>
      </c>
    </row>
    <row r="11" ht="15" customHeight="1" s="99">
      <c r="A11" s="162" t="inlineStr">
        <is>
          <t>A股ETF做市商完善，溢价率通常±0.1%，基本可忽略</t>
        </is>
      </c>
      <c r="D11" s="175" t="inlineStr">
        <is>
          <t>⭐ 推荐说明</t>
        </is>
      </c>
    </row>
    <row r="12" ht="15" customHeight="1" s="99">
      <c r="D12" s="151" t="inlineStr">
        <is>
          <t>推荐理由</t>
        </is>
      </c>
      <c r="E12" s="151" t="inlineStr">
        <is>
          <t>中证500代表中小盘成长，与沪深300形成互补</t>
        </is>
      </c>
    </row>
    <row r="13" ht="15" customHeight="1" s="99">
      <c r="D13" s="163" t="inlineStr">
        <is>
          <t>✅ 优点</t>
        </is>
      </c>
      <c r="E13" s="151" t="inlineStr">
        <is>
          <t>费率低（0.2%/年）、中小盘弹性大、与沪深300相关性低</t>
        </is>
      </c>
    </row>
    <row r="14" ht="15" customHeight="1" s="99">
      <c r="D14" s="164" t="inlineStr">
        <is>
          <t>⚠️ 注意</t>
        </is>
      </c>
      <c r="E14" s="151" t="inlineStr">
        <is>
          <t>波动较大、成分股质量参差不齐</t>
        </is>
      </c>
    </row>
    <row r="16" ht="15" customHeight="1" s="99">
      <c r="D16" s="175" t="inlineStr">
        <is>
          <t>💡 使用说明</t>
        </is>
      </c>
    </row>
    <row r="17" ht="15" customHeight="1" s="99">
      <c r="D17" s="154" t="inlineStr">
        <is>
          <t>1. 每月固定日期填入「期初市值」</t>
        </is>
      </c>
    </row>
    <row r="18" ht="15" customHeight="1" s="99">
      <c r="D18" s="154" t="inlineStr">
        <is>
          <t>2. 表格自动计算应交易金额</t>
        </is>
      </c>
    </row>
    <row r="19" ht="15" customHeight="1" s="99">
      <c r="D19" s="154" t="inlineStr">
        <is>
          <t>3. 绿色=买入，红色=卖出</t>
        </is>
      </c>
    </row>
    <row r="20" ht="15" customHeight="1" s="99">
      <c r="D20" s="154" t="inlineStr">
        <is>
          <t>4. 偏离±5%以内可持有省手续费</t>
        </is>
      </c>
    </row>
    <row r="21" ht="15" customHeight="1" s="99">
      <c r="D21" s="154" t="inlineStr">
        <is>
          <t>5. 建仓月数=0直接满仓，&gt;0分批建仓</t>
        </is>
      </c>
    </row>
    <row r="22" ht="15" customHeight="1" s="99">
      <c r="D22" s="165" t="inlineStr">
        <is>
          <t>5. F列填入实际成交金额（可不同于D列），G列自动算期末市值</t>
        </is>
      </c>
    </row>
    <row r="24" ht="33" customHeight="1" s="99">
      <c r="A24" s="166" t="inlineStr">
        <is>
          <t>月份</t>
        </is>
      </c>
      <c r="B24" s="166" t="inlineStr">
        <is>
          <t>期初市值（元）</t>
        </is>
      </c>
      <c r="C24" s="166" t="inlineStr">
        <is>
          <t>目标市值（元）</t>
        </is>
      </c>
      <c r="D24" s="166" t="inlineStr">
        <is>
          <t>应交易金额（元）</t>
        </is>
      </c>
      <c r="E24" s="166" t="inlineStr">
        <is>
          <t>操作方向</t>
        </is>
      </c>
      <c r="F24" s="166" t="inlineStr">
        <is>
          <t>实际交易金额（元）</t>
        </is>
      </c>
      <c r="G24" s="166" t="inlineStr">
        <is>
          <t>期末市值（元）</t>
        </is>
      </c>
      <c r="H24" s="166" t="inlineStr">
        <is>
          <t>交易费用（元）</t>
        </is>
      </c>
    </row>
    <row r="25" ht="21.75" customHeight="1" s="99">
      <c r="A25" s="167" t="inlineStr">
        <is>
          <t>1月</t>
        </is>
      </c>
      <c r="B25" s="168" t="n"/>
      <c r="C25" s="169">
        <f>IF($B$5=0,$B$4,MIN($B$4*1/$B$5,$B$4))</f>
        <v/>
      </c>
      <c r="D25" s="169">
        <f>IF(B25="","",C25-B25)</f>
        <v/>
      </c>
      <c r="E25" s="170">
        <f>IF(B25="","",IF(D25&gt;0,"🔼 买入",IF(D25&lt;0,"🔽 卖出","⏸️ 持有")))</f>
        <v/>
      </c>
      <c r="F25" s="171" t="n"/>
      <c r="G25" s="169">
        <f>IF(B25="","",IF(F25="",B25+D25,B25+F25))</f>
        <v/>
      </c>
      <c r="H25" s="172">
        <f>IF(B25="","",IF(F25="",ABS(D25)*$B$6,ABS(F25)*$B$6))</f>
        <v/>
      </c>
    </row>
    <row r="26" ht="21.75" customHeight="1" s="99">
      <c r="A26" s="173" t="inlineStr">
        <is>
          <t>2月</t>
        </is>
      </c>
      <c r="B26" s="168" t="n"/>
      <c r="C26" s="169">
        <f>IF($B$5=0,$B$4,MIN($B$4*2/$B$5,$B$4))</f>
        <v/>
      </c>
      <c r="D26" s="169">
        <f>IF(B26="","",C26-B26)</f>
        <v/>
      </c>
      <c r="E26" s="170">
        <f>IF(B26="","",IF(D26&gt;0,"🔼 买入",IF(D26&lt;0,"🔽 卖出","⏸️ 持有")))</f>
        <v/>
      </c>
      <c r="F26" s="171" t="n"/>
      <c r="G26" s="169">
        <f>IF(B26="","",IF(F26="",B26+D26,B26+F26))</f>
        <v/>
      </c>
      <c r="H26" s="172">
        <f>IF(B26="","",IF(F26="",ABS(D26)*$B$6,ABS(F26)*$B$6))</f>
        <v/>
      </c>
    </row>
    <row r="27" ht="21.75" customHeight="1" s="99">
      <c r="A27" s="167" t="inlineStr">
        <is>
          <t>3月</t>
        </is>
      </c>
      <c r="B27" s="168" t="n"/>
      <c r="C27" s="169">
        <f>IF($B$5=0,$B$4,MIN($B$4*3/$B$5,$B$4))</f>
        <v/>
      </c>
      <c r="D27" s="169">
        <f>IF(B27="","",C27-B27)</f>
        <v/>
      </c>
      <c r="E27" s="170">
        <f>IF(B27="","",IF(D27&gt;0,"🔼 买入",IF(D27&lt;0,"🔽 卖出","⏸️ 持有")))</f>
        <v/>
      </c>
      <c r="F27" s="171" t="n"/>
      <c r="G27" s="169">
        <f>IF(B27="","",IF(F27="",B27+D27,B27+F27))</f>
        <v/>
      </c>
      <c r="H27" s="172">
        <f>IF(B27="","",IF(F27="",ABS(D27)*$B$6,ABS(F27)*$B$6))</f>
        <v/>
      </c>
    </row>
    <row r="28" ht="21.75" customHeight="1" s="99">
      <c r="A28" s="173" t="inlineStr">
        <is>
          <t>4月</t>
        </is>
      </c>
      <c r="B28" s="168" t="n"/>
      <c r="C28" s="169">
        <f>IF($B$5=0,$B$4,MIN($B$4*4/$B$5,$B$4))</f>
        <v/>
      </c>
      <c r="D28" s="169">
        <f>IF(B28="","",C28-B28)</f>
        <v/>
      </c>
      <c r="E28" s="170">
        <f>IF(B28="","",IF(D28&gt;0,"🔼 买入",IF(D28&lt;0,"🔽 卖出","⏸️ 持有")))</f>
        <v/>
      </c>
      <c r="F28" s="171" t="n"/>
      <c r="G28" s="169">
        <f>IF(B28="","",IF(F28="",B28+D28,B28+F28))</f>
        <v/>
      </c>
      <c r="H28" s="172">
        <f>IF(B28="","",IF(F28="",ABS(D28)*$B$6,ABS(F28)*$B$6))</f>
        <v/>
      </c>
    </row>
    <row r="29" ht="21.75" customHeight="1" s="99">
      <c r="A29" s="167" t="inlineStr">
        <is>
          <t>5月</t>
        </is>
      </c>
      <c r="B29" s="168" t="n"/>
      <c r="C29" s="169">
        <f>IF($B$5=0,$B$4,MIN($B$4*5/$B$5,$B$4))</f>
        <v/>
      </c>
      <c r="D29" s="169">
        <f>IF(B29="","",C29-B29)</f>
        <v/>
      </c>
      <c r="E29" s="170">
        <f>IF(B29="","",IF(D29&gt;0,"🔼 买入",IF(D29&lt;0,"🔽 卖出","⏸️ 持有")))</f>
        <v/>
      </c>
      <c r="F29" s="171" t="n"/>
      <c r="G29" s="169">
        <f>IF(B29="","",IF(F29="",B29+D29,B29+F29))</f>
        <v/>
      </c>
      <c r="H29" s="172">
        <f>IF(B29="","",IF(F29="",ABS(D29)*$B$6,ABS(F29)*$B$6))</f>
        <v/>
      </c>
    </row>
    <row r="30" ht="21.75" customHeight="1" s="99">
      <c r="A30" s="173" t="inlineStr">
        <is>
          <t>6月</t>
        </is>
      </c>
      <c r="B30" s="168" t="n"/>
      <c r="C30" s="169">
        <f>IF($B$5=0,$B$4,MIN($B$4*6/$B$5,$B$4))</f>
        <v/>
      </c>
      <c r="D30" s="169">
        <f>IF(B30="","",C30-B30)</f>
        <v/>
      </c>
      <c r="E30" s="170">
        <f>IF(B30="","",IF(D30&gt;0,"🔼 买入",IF(D30&lt;0,"🔽 卖出","⏸️ 持有")))</f>
        <v/>
      </c>
      <c r="F30" s="171" t="n"/>
      <c r="G30" s="169">
        <f>IF(B30="","",IF(F30="",B30+D30,B30+F30))</f>
        <v/>
      </c>
      <c r="H30" s="172">
        <f>IF(B30="","",IF(F30="",ABS(D30)*$B$6,ABS(F30)*$B$6))</f>
        <v/>
      </c>
    </row>
    <row r="31" ht="21.75" customHeight="1" s="99">
      <c r="A31" s="167" t="inlineStr">
        <is>
          <t>7月</t>
        </is>
      </c>
      <c r="B31" s="168" t="n"/>
      <c r="C31" s="169">
        <f>IF($B$5=0,$B$4,MIN($B$4*7/$B$5,$B$4))</f>
        <v/>
      </c>
      <c r="D31" s="169">
        <f>IF(B31="","",C31-B31)</f>
        <v/>
      </c>
      <c r="E31" s="170">
        <f>IF(B31="","",IF(D31&gt;0,"🔼 买入",IF(D31&lt;0,"🔽 卖出","⏸️ 持有")))</f>
        <v/>
      </c>
      <c r="F31" s="171" t="n"/>
      <c r="G31" s="169">
        <f>IF(B31="","",IF(F31="",B31+D31,B31+F31))</f>
        <v/>
      </c>
      <c r="H31" s="172">
        <f>IF(B31="","",IF(F31="",ABS(D31)*$B$6,ABS(F31)*$B$6))</f>
        <v/>
      </c>
    </row>
    <row r="32" ht="21.75" customHeight="1" s="99">
      <c r="A32" s="173" t="inlineStr">
        <is>
          <t>8月</t>
        </is>
      </c>
      <c r="B32" s="168" t="n"/>
      <c r="C32" s="169">
        <f>IF($B$5=0,$B$4,MIN($B$4*8/$B$5,$B$4))</f>
        <v/>
      </c>
      <c r="D32" s="169">
        <f>IF(B32="","",C32-B32)</f>
        <v/>
      </c>
      <c r="E32" s="170">
        <f>IF(B32="","",IF(D32&gt;0,"🔼 买入",IF(D32&lt;0,"🔽 卖出","⏸️ 持有")))</f>
        <v/>
      </c>
      <c r="F32" s="171" t="n"/>
      <c r="G32" s="169">
        <f>IF(B32="","",IF(F32="",B32+D32,B32+F32))</f>
        <v/>
      </c>
      <c r="H32" s="172">
        <f>IF(B32="","",IF(F32="",ABS(D32)*$B$6,ABS(F32)*$B$6))</f>
        <v/>
      </c>
    </row>
    <row r="33" ht="21.75" customHeight="1" s="99">
      <c r="A33" s="167" t="inlineStr">
        <is>
          <t>9月</t>
        </is>
      </c>
      <c r="B33" s="168" t="n"/>
      <c r="C33" s="169">
        <f>IF($B$5=0,$B$4,MIN($B$4*9/$B$5,$B$4))</f>
        <v/>
      </c>
      <c r="D33" s="169">
        <f>IF(B33="","",C33-B33)</f>
        <v/>
      </c>
      <c r="E33" s="170">
        <f>IF(B33="","",IF(D33&gt;0,"🔼 买入",IF(D33&lt;0,"🔽 卖出","⏸️ 持有")))</f>
        <v/>
      </c>
      <c r="F33" s="171" t="n"/>
      <c r="G33" s="169">
        <f>IF(B33="","",IF(F33="",B33+D33,B33+F33))</f>
        <v/>
      </c>
      <c r="H33" s="172">
        <f>IF(B33="","",IF(F33="",ABS(D33)*$B$6,ABS(F33)*$B$6))</f>
        <v/>
      </c>
    </row>
    <row r="34" ht="21.75" customHeight="1" s="99">
      <c r="A34" s="173" t="inlineStr">
        <is>
          <t>10月</t>
        </is>
      </c>
      <c r="B34" s="168" t="n"/>
      <c r="C34" s="169">
        <f>IF($B$5=0,$B$4,MIN($B$4*10/$B$5,$B$4))</f>
        <v/>
      </c>
      <c r="D34" s="169">
        <f>IF(B34="","",C34-B34)</f>
        <v/>
      </c>
      <c r="E34" s="170">
        <f>IF(B34="","",IF(D34&gt;0,"🔼 买入",IF(D34&lt;0,"🔽 卖出","⏸️ 持有")))</f>
        <v/>
      </c>
      <c r="F34" s="171" t="n"/>
      <c r="G34" s="169">
        <f>IF(B34="","",IF(F34="",B34+D34,B34+F34))</f>
        <v/>
      </c>
      <c r="H34" s="172">
        <f>IF(B34="","",IF(F34="",ABS(D34)*$B$6,ABS(F34)*$B$6))</f>
        <v/>
      </c>
    </row>
    <row r="35" ht="21.75" customHeight="1" s="99">
      <c r="A35" s="167" t="inlineStr">
        <is>
          <t>11月</t>
        </is>
      </c>
      <c r="B35" s="168" t="n"/>
      <c r="C35" s="169">
        <f>IF($B$5=0,$B$4,MIN($B$4*11/$B$5,$B$4))</f>
        <v/>
      </c>
      <c r="D35" s="169">
        <f>IF(B35="","",C35-B35)</f>
        <v/>
      </c>
      <c r="E35" s="170">
        <f>IF(B35="","",IF(D35&gt;0,"🔼 买入",IF(D35&lt;0,"🔽 卖出","⏸️ 持有")))</f>
        <v/>
      </c>
      <c r="F35" s="171" t="n"/>
      <c r="G35" s="169">
        <f>IF(B35="","",IF(F35="",B35+D35,B35+F35))</f>
        <v/>
      </c>
      <c r="H35" s="172">
        <f>IF(B35="","",IF(F35="",ABS(D35)*$B$6,ABS(F35)*$B$6))</f>
        <v/>
      </c>
    </row>
    <row r="36" ht="21.75" customHeight="1" s="99">
      <c r="A36" s="173" t="inlineStr">
        <is>
          <t>12月</t>
        </is>
      </c>
      <c r="B36" s="168" t="n"/>
      <c r="C36" s="169">
        <f>IF($B$5=0,$B$4,MIN($B$4*12/$B$5,$B$4))</f>
        <v/>
      </c>
      <c r="D36" s="169">
        <f>IF(B36="","",C36-B36)</f>
        <v/>
      </c>
      <c r="E36" s="170">
        <f>IF(B36="","",IF(D36&gt;0,"🔼 买入",IF(D36&lt;0,"🔽 卖出","⏸️ 持有")))</f>
        <v/>
      </c>
      <c r="F36" s="171" t="n"/>
      <c r="G36" s="169">
        <f>IF(B36="","",IF(F36="",B36+D36,B36+F36))</f>
        <v/>
      </c>
      <c r="H36" s="172">
        <f>IF(B36="","",IF(F36="",ABS(D36)*$B$6,ABS(F36)*$B$6))</f>
        <v/>
      </c>
    </row>
  </sheetData>
  <mergeCells count="17">
    <mergeCell ref="D18:G18"/>
    <mergeCell ref="A11:C11"/>
    <mergeCell ref="A1:G1"/>
    <mergeCell ref="E13:G13"/>
    <mergeCell ref="E14:G14"/>
    <mergeCell ref="D17:G17"/>
    <mergeCell ref="E5:G5"/>
    <mergeCell ref="D20:G20"/>
    <mergeCell ref="E8:G8"/>
    <mergeCell ref="D21:G21"/>
    <mergeCell ref="E9:G9"/>
    <mergeCell ref="E4:G4"/>
    <mergeCell ref="E12:G12"/>
    <mergeCell ref="D19:G19"/>
    <mergeCell ref="D22:H22"/>
    <mergeCell ref="E7:G7"/>
    <mergeCell ref="E6:G6"/>
  </mergeCells>
  <conditionalFormatting sqref="D25:D36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conditionalFormatting sqref="E25:E36">
    <cfRule type="cellIs" rank="0" priority="4" equalAverage="0" operator="greaterThan" aboveAverage="0" dxfId="0" text="" percent="0" bottom="0">
      <formula>0</formula>
    </cfRule>
    <cfRule type="cellIs" rank="0" priority="5" equalAverage="0" operator="lessThan" aboveAverage="0" dxfId="1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1F4E79"/>
    <outlinePr summaryBelow="1" summaryRight="1"/>
    <pageSetUpPr fitToPage="0"/>
  </sheetPr>
  <dimension ref="A1:H3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4" topLeftCell="A2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14.00390625" defaultRowHeight="12.75" zeroHeight="0" outlineLevelRow="0"/>
  <cols>
    <col width="9" customWidth="1" style="98" min="1" max="1"/>
    <col width="17" customWidth="1" style="98" min="2" max="4"/>
    <col width="13" customWidth="1" style="98" min="5" max="5"/>
    <col width="16" customWidth="1" style="98" min="6" max="8"/>
  </cols>
  <sheetData>
    <row r="1" ht="28.5" customHeight="1" s="99">
      <c r="A1" s="177" t="inlineStr">
        <is>
          <t>标普500 - 恒市值法月度操作表</t>
        </is>
      </c>
    </row>
    <row r="3" ht="15" customHeight="1" s="99">
      <c r="A3" s="178" t="inlineStr">
        <is>
          <t>📊 参数设置</t>
        </is>
      </c>
      <c r="D3" s="178" t="inlineStr">
        <is>
          <t>📌 参考信息</t>
        </is>
      </c>
    </row>
    <row r="4" ht="15" customHeight="1" s="99">
      <c r="A4" s="179" t="inlineStr">
        <is>
          <t>最终目标市值（元）</t>
        </is>
      </c>
      <c r="B4" s="150">
        <f>'📊 总览'!C9</f>
        <v/>
      </c>
      <c r="D4" s="151" t="inlineStr">
        <is>
          <t>配置比例</t>
        </is>
      </c>
      <c r="E4" s="152" t="n">
        <v>75000</v>
      </c>
    </row>
    <row r="5" ht="15" customHeight="1" s="99">
      <c r="A5" s="179" t="inlineStr">
        <is>
          <t>建仓月数</t>
        </is>
      </c>
      <c r="B5" s="153" t="n">
        <v>12</v>
      </c>
      <c r="D5" s="151" t="inlineStr">
        <is>
          <t>主选ETF代码</t>
        </is>
      </c>
      <c r="E5" s="154" t="inlineStr">
        <is>
          <t>513650</t>
        </is>
      </c>
    </row>
    <row r="6" ht="15" customHeight="1" s="99">
      <c r="A6" s="179" t="inlineStr">
        <is>
          <t>交易费率（%）</t>
        </is>
      </c>
      <c r="B6" s="155" t="n">
        <v>0.001</v>
      </c>
      <c r="D6" s="151" t="inlineStr">
        <is>
          <t>主选ETF名称</t>
        </is>
      </c>
      <c r="E6" s="151" t="inlineStr">
        <is>
          <t>南方标普500ETF(QDII)</t>
        </is>
      </c>
    </row>
    <row r="7" ht="15" customHeight="1" s="99">
      <c r="A7" s="179" t="inlineStr">
        <is>
          <t>操作频率</t>
        </is>
      </c>
      <c r="B7" s="156" t="inlineStr">
        <is>
          <t>每月一次</t>
        </is>
      </c>
      <c r="D7" s="151" t="inlineStr">
        <is>
          <t>年管理费率</t>
        </is>
      </c>
      <c r="E7" s="154" t="inlineStr">
        <is>
          <t>0.75%</t>
        </is>
      </c>
    </row>
    <row r="8" ht="15" customHeight="1" s="99">
      <c r="D8" s="157" t="inlineStr">
        <is>
          <t>备选ETF代码</t>
        </is>
      </c>
      <c r="E8" s="158" t="inlineStr">
        <is>
          <t>513500</t>
        </is>
      </c>
    </row>
    <row r="9" ht="15" customHeight="1" s="99">
      <c r="D9" s="157" t="inlineStr">
        <is>
          <t>备选ETF名称</t>
        </is>
      </c>
      <c r="E9" s="157" t="inlineStr">
        <is>
          <t>博时标普500ETF(QDII)</t>
        </is>
      </c>
    </row>
    <row r="10" ht="15" customHeight="1" s="99">
      <c r="A10" s="159" t="inlineStr">
        <is>
          <t>当前溢价率（%）</t>
        </is>
      </c>
      <c r="B10" s="160" t="n">
        <v>0</v>
      </c>
      <c r="D10" s="159" t="inlineStr">
        <is>
          <t>溢价率状态</t>
        </is>
      </c>
      <c r="E10" s="161">
        <f>IF(B10="","",IF(B10&lt;3,"✅ 正常",IF(B10&lt;8,"⚠️ 偏高 建议观望","🔴 过高 建议切换备选")))</f>
        <v/>
      </c>
    </row>
    <row r="11" ht="15" customHeight="1" s="99">
      <c r="A11" s="162" t="inlineStr">
        <is>
          <t>QDII额度限制，3%以内正常，&gt;8%建议用备选(513500)</t>
        </is>
      </c>
      <c r="D11" s="178" t="inlineStr">
        <is>
          <t>⭐ 推荐说明</t>
        </is>
      </c>
    </row>
    <row r="12" ht="15" customHeight="1" s="99">
      <c r="D12" s="151" t="inlineStr">
        <is>
          <t>推荐理由</t>
        </is>
      </c>
      <c r="E12" s="151" t="inlineStr">
        <is>
          <t>美国大盘核心资产，费率在同类QDII中相对较低</t>
        </is>
      </c>
    </row>
    <row r="13" ht="15" customHeight="1" s="99">
      <c r="D13" s="163" t="inlineStr">
        <is>
          <t>✅ 优点</t>
        </is>
      </c>
      <c r="E13" s="151" t="inlineStr">
        <is>
          <t>美国核心资产，长期收益稳定、费率相对同类较低、人民币直接购买</t>
        </is>
      </c>
    </row>
    <row r="14" ht="15" customHeight="1" s="99">
      <c r="D14" s="164" t="inlineStr">
        <is>
          <t>⚠️ 注意</t>
        </is>
      </c>
      <c r="E14" s="154" t="inlineStr">
        <is>
          <t>QDII额度可能受限，需准备备选、有汇率风险、T+2确认</t>
        </is>
      </c>
    </row>
    <row r="16" ht="15" customHeight="1" s="99">
      <c r="D16" s="178" t="inlineStr">
        <is>
          <t>💡 使用说明</t>
        </is>
      </c>
    </row>
    <row r="17" ht="15" customHeight="1" s="99">
      <c r="D17" s="154" t="inlineStr">
        <is>
          <t>1. 每月固定日期填入「期初市值」</t>
        </is>
      </c>
    </row>
    <row r="18" ht="15" customHeight="1" s="99">
      <c r="D18" s="154" t="inlineStr">
        <is>
          <t>2. 表格自动计算应交易金额</t>
        </is>
      </c>
    </row>
    <row r="19" ht="15" customHeight="1" s="99">
      <c r="D19" s="154" t="inlineStr">
        <is>
          <t>3. 绿色=买入，红色=卖出</t>
        </is>
      </c>
    </row>
    <row r="20" ht="15" customHeight="1" s="99">
      <c r="D20" s="154" t="inlineStr">
        <is>
          <t>4. 偏离±5%以内可持有省手续费</t>
        </is>
      </c>
    </row>
    <row r="21" ht="15" customHeight="1" s="99">
      <c r="D21" s="154" t="inlineStr">
        <is>
          <t>5. 建仓月数=0直接满仓，&gt;0分批建仓</t>
        </is>
      </c>
    </row>
    <row r="22" ht="15" customHeight="1" s="99">
      <c r="D22" s="165" t="inlineStr">
        <is>
          <t>5. F列填入实际成交金额（可不同于D列），G列自动算期末市值</t>
        </is>
      </c>
    </row>
    <row r="24" ht="33" customHeight="1" s="99">
      <c r="A24" s="166" t="inlineStr">
        <is>
          <t>月份</t>
        </is>
      </c>
      <c r="B24" s="166" t="inlineStr">
        <is>
          <t>期初市值（元）</t>
        </is>
      </c>
      <c r="C24" s="166" t="inlineStr">
        <is>
          <t>目标市值（元）</t>
        </is>
      </c>
      <c r="D24" s="166" t="inlineStr">
        <is>
          <t>应交易金额（元）</t>
        </is>
      </c>
      <c r="E24" s="166" t="inlineStr">
        <is>
          <t>操作方向</t>
        </is>
      </c>
      <c r="F24" s="166" t="inlineStr">
        <is>
          <t>实际交易金额（元）</t>
        </is>
      </c>
      <c r="G24" s="166" t="inlineStr">
        <is>
          <t>期末市值（元）</t>
        </is>
      </c>
      <c r="H24" s="166" t="inlineStr">
        <is>
          <t>交易费用（元）</t>
        </is>
      </c>
    </row>
    <row r="25" ht="21.75" customHeight="1" s="99">
      <c r="A25" s="167" t="inlineStr">
        <is>
          <t>1月</t>
        </is>
      </c>
      <c r="B25" s="168" t="n"/>
      <c r="C25" s="169">
        <f>IF($B$5=0,$B$4,MIN($B$4*1/$B$5,$B$4))</f>
        <v/>
      </c>
      <c r="D25" s="169">
        <f>IF(B25="","",C25-B25)</f>
        <v/>
      </c>
      <c r="E25" s="170">
        <f>IF(B25="","",IF(D25&gt;0,"🔼 买入",IF(D25&lt;0,"🔽 卖出","⏸️ 持有")))</f>
        <v/>
      </c>
      <c r="F25" s="171" t="n"/>
      <c r="G25" s="169">
        <f>IF(B25="","",IF(F25="",B25+D25,B25+F25))</f>
        <v/>
      </c>
      <c r="H25" s="172">
        <f>IF(B25="","",IF(F25="",ABS(D25)*$B$6,ABS(F25)*$B$6))</f>
        <v/>
      </c>
    </row>
    <row r="26" ht="21.75" customHeight="1" s="99">
      <c r="A26" s="173" t="inlineStr">
        <is>
          <t>2月</t>
        </is>
      </c>
      <c r="B26" s="168" t="n"/>
      <c r="C26" s="169">
        <f>IF($B$5=0,$B$4,MIN($B$4*2/$B$5,$B$4))</f>
        <v/>
      </c>
      <c r="D26" s="169">
        <f>IF(B26="","",C26-B26)</f>
        <v/>
      </c>
      <c r="E26" s="170">
        <f>IF(B26="","",IF(D26&gt;0,"🔼 买入",IF(D26&lt;0,"🔽 卖出","⏸️ 持有")))</f>
        <v/>
      </c>
      <c r="F26" s="171" t="n"/>
      <c r="G26" s="169">
        <f>IF(B26="","",IF(F26="",B26+D26,B26+F26))</f>
        <v/>
      </c>
      <c r="H26" s="172">
        <f>IF(B26="","",IF(F26="",ABS(D26)*$B$6,ABS(F26)*$B$6))</f>
        <v/>
      </c>
    </row>
    <row r="27" ht="21.75" customHeight="1" s="99">
      <c r="A27" s="167" t="inlineStr">
        <is>
          <t>3月</t>
        </is>
      </c>
      <c r="B27" s="168" t="n"/>
      <c r="C27" s="169">
        <f>IF($B$5=0,$B$4,MIN($B$4*3/$B$5,$B$4))</f>
        <v/>
      </c>
      <c r="D27" s="169">
        <f>IF(B27="","",C27-B27)</f>
        <v/>
      </c>
      <c r="E27" s="170">
        <f>IF(B27="","",IF(D27&gt;0,"🔼 买入",IF(D27&lt;0,"🔽 卖出","⏸️ 持有")))</f>
        <v/>
      </c>
      <c r="F27" s="171" t="n"/>
      <c r="G27" s="169">
        <f>IF(B27="","",IF(F27="",B27+D27,B27+F27))</f>
        <v/>
      </c>
      <c r="H27" s="172">
        <f>IF(B27="","",IF(F27="",ABS(D27)*$B$6,ABS(F27)*$B$6))</f>
        <v/>
      </c>
    </row>
    <row r="28" ht="21.75" customHeight="1" s="99">
      <c r="A28" s="173" t="inlineStr">
        <is>
          <t>4月</t>
        </is>
      </c>
      <c r="B28" s="168" t="n"/>
      <c r="C28" s="169">
        <f>IF($B$5=0,$B$4,MIN($B$4*4/$B$5,$B$4))</f>
        <v/>
      </c>
      <c r="D28" s="169">
        <f>IF(B28="","",C28-B28)</f>
        <v/>
      </c>
      <c r="E28" s="170">
        <f>IF(B28="","",IF(D28&gt;0,"🔼 买入",IF(D28&lt;0,"🔽 卖出","⏸️ 持有")))</f>
        <v/>
      </c>
      <c r="F28" s="171" t="n"/>
      <c r="G28" s="169">
        <f>IF(B28="","",IF(F28="",B28+D28,B28+F28))</f>
        <v/>
      </c>
      <c r="H28" s="172">
        <f>IF(B28="","",IF(F28="",ABS(D28)*$B$6,ABS(F28)*$B$6))</f>
        <v/>
      </c>
    </row>
    <row r="29" ht="21.75" customHeight="1" s="99">
      <c r="A29" s="167" t="inlineStr">
        <is>
          <t>5月</t>
        </is>
      </c>
      <c r="B29" s="168" t="n"/>
      <c r="C29" s="169">
        <f>IF($B$5=0,$B$4,MIN($B$4*5/$B$5,$B$4))</f>
        <v/>
      </c>
      <c r="D29" s="169">
        <f>IF(B29="","",C29-B29)</f>
        <v/>
      </c>
      <c r="E29" s="170">
        <f>IF(B29="","",IF(D29&gt;0,"🔼 买入",IF(D29&lt;0,"🔽 卖出","⏸️ 持有")))</f>
        <v/>
      </c>
      <c r="F29" s="171" t="n"/>
      <c r="G29" s="169">
        <f>IF(B29="","",IF(F29="",B29+D29,B29+F29))</f>
        <v/>
      </c>
      <c r="H29" s="172">
        <f>IF(B29="","",IF(F29="",ABS(D29)*$B$6,ABS(F29)*$B$6))</f>
        <v/>
      </c>
    </row>
    <row r="30" ht="21.75" customHeight="1" s="99">
      <c r="A30" s="173" t="inlineStr">
        <is>
          <t>6月</t>
        </is>
      </c>
      <c r="B30" s="168" t="n"/>
      <c r="C30" s="169">
        <f>IF($B$5=0,$B$4,MIN($B$4*6/$B$5,$B$4))</f>
        <v/>
      </c>
      <c r="D30" s="169">
        <f>IF(B30="","",C30-B30)</f>
        <v/>
      </c>
      <c r="E30" s="170">
        <f>IF(B30="","",IF(D30&gt;0,"🔼 买入",IF(D30&lt;0,"🔽 卖出","⏸️ 持有")))</f>
        <v/>
      </c>
      <c r="F30" s="171" t="n"/>
      <c r="G30" s="169">
        <f>IF(B30="","",IF(F30="",B30+D30,B30+F30))</f>
        <v/>
      </c>
      <c r="H30" s="172">
        <f>IF(B30="","",IF(F30="",ABS(D30)*$B$6,ABS(F30)*$B$6))</f>
        <v/>
      </c>
    </row>
    <row r="31" ht="21.75" customHeight="1" s="99">
      <c r="A31" s="167" t="inlineStr">
        <is>
          <t>7月</t>
        </is>
      </c>
      <c r="B31" s="168" t="n"/>
      <c r="C31" s="169">
        <f>IF($B$5=0,$B$4,MIN($B$4*7/$B$5,$B$4))</f>
        <v/>
      </c>
      <c r="D31" s="169">
        <f>IF(B31="","",C31-B31)</f>
        <v/>
      </c>
      <c r="E31" s="170">
        <f>IF(B31="","",IF(D31&gt;0,"🔼 买入",IF(D31&lt;0,"🔽 卖出","⏸️ 持有")))</f>
        <v/>
      </c>
      <c r="F31" s="171" t="n"/>
      <c r="G31" s="169">
        <f>IF(B31="","",IF(F31="",B31+D31,B31+F31))</f>
        <v/>
      </c>
      <c r="H31" s="172">
        <f>IF(B31="","",IF(F31="",ABS(D31)*$B$6,ABS(F31)*$B$6))</f>
        <v/>
      </c>
    </row>
    <row r="32" ht="21.75" customHeight="1" s="99">
      <c r="A32" s="173" t="inlineStr">
        <is>
          <t>8月</t>
        </is>
      </c>
      <c r="B32" s="168" t="n"/>
      <c r="C32" s="169">
        <f>IF($B$5=0,$B$4,MIN($B$4*8/$B$5,$B$4))</f>
        <v/>
      </c>
      <c r="D32" s="169">
        <f>IF(B32="","",C32-B32)</f>
        <v/>
      </c>
      <c r="E32" s="170">
        <f>IF(B32="","",IF(D32&gt;0,"🔼 买入",IF(D32&lt;0,"🔽 卖出","⏸️ 持有")))</f>
        <v/>
      </c>
      <c r="F32" s="171" t="n"/>
      <c r="G32" s="169">
        <f>IF(B32="","",IF(F32="",B32+D32,B32+F32))</f>
        <v/>
      </c>
      <c r="H32" s="172">
        <f>IF(B32="","",IF(F32="",ABS(D32)*$B$6,ABS(F32)*$B$6))</f>
        <v/>
      </c>
    </row>
    <row r="33" ht="21.75" customHeight="1" s="99">
      <c r="A33" s="167" t="inlineStr">
        <is>
          <t>9月</t>
        </is>
      </c>
      <c r="B33" s="168" t="n"/>
      <c r="C33" s="169">
        <f>IF($B$5=0,$B$4,MIN($B$4*9/$B$5,$B$4))</f>
        <v/>
      </c>
      <c r="D33" s="169">
        <f>IF(B33="","",C33-B33)</f>
        <v/>
      </c>
      <c r="E33" s="170">
        <f>IF(B33="","",IF(D33&gt;0,"🔼 买入",IF(D33&lt;0,"🔽 卖出","⏸️ 持有")))</f>
        <v/>
      </c>
      <c r="F33" s="171" t="n"/>
      <c r="G33" s="169">
        <f>IF(B33="","",IF(F33="",B33+D33,B33+F33))</f>
        <v/>
      </c>
      <c r="H33" s="172">
        <f>IF(B33="","",IF(F33="",ABS(D33)*$B$6,ABS(F33)*$B$6))</f>
        <v/>
      </c>
    </row>
    <row r="34" ht="21.75" customHeight="1" s="99">
      <c r="A34" s="173" t="inlineStr">
        <is>
          <t>10月</t>
        </is>
      </c>
      <c r="B34" s="168" t="n"/>
      <c r="C34" s="169">
        <f>IF($B$5=0,$B$4,MIN($B$4*10/$B$5,$B$4))</f>
        <v/>
      </c>
      <c r="D34" s="169">
        <f>IF(B34="","",C34-B34)</f>
        <v/>
      </c>
      <c r="E34" s="170">
        <f>IF(B34="","",IF(D34&gt;0,"🔼 买入",IF(D34&lt;0,"🔽 卖出","⏸️ 持有")))</f>
        <v/>
      </c>
      <c r="F34" s="171" t="n"/>
      <c r="G34" s="169">
        <f>IF(B34="","",IF(F34="",B34+D34,B34+F34))</f>
        <v/>
      </c>
      <c r="H34" s="172">
        <f>IF(B34="","",IF(F34="",ABS(D34)*$B$6,ABS(F34)*$B$6))</f>
        <v/>
      </c>
    </row>
    <row r="35" ht="21.75" customHeight="1" s="99">
      <c r="A35" s="167" t="inlineStr">
        <is>
          <t>11月</t>
        </is>
      </c>
      <c r="B35" s="168" t="n"/>
      <c r="C35" s="169">
        <f>IF($B$5=0,$B$4,MIN($B$4*11/$B$5,$B$4))</f>
        <v/>
      </c>
      <c r="D35" s="169">
        <f>IF(B35="","",C35-B35)</f>
        <v/>
      </c>
      <c r="E35" s="170">
        <f>IF(B35="","",IF(D35&gt;0,"🔼 买入",IF(D35&lt;0,"🔽 卖出","⏸️ 持有")))</f>
        <v/>
      </c>
      <c r="F35" s="171" t="n"/>
      <c r="G35" s="169">
        <f>IF(B35="","",IF(F35="",B35+D35,B35+F35))</f>
        <v/>
      </c>
      <c r="H35" s="172">
        <f>IF(B35="","",IF(F35="",ABS(D35)*$B$6,ABS(F35)*$B$6))</f>
        <v/>
      </c>
    </row>
    <row r="36" ht="21.75" customHeight="1" s="99">
      <c r="A36" s="173" t="inlineStr">
        <is>
          <t>12月</t>
        </is>
      </c>
      <c r="B36" s="168" t="n"/>
      <c r="C36" s="169">
        <f>IF($B$5=0,$B$4,MIN($B$4*12/$B$5,$B$4))</f>
        <v/>
      </c>
      <c r="D36" s="169">
        <f>IF(B36="","",C36-B36)</f>
        <v/>
      </c>
      <c r="E36" s="170">
        <f>IF(B36="","",IF(D36&gt;0,"🔼 买入",IF(D36&lt;0,"🔽 卖出","⏸️ 持有")))</f>
        <v/>
      </c>
      <c r="F36" s="171" t="n"/>
      <c r="G36" s="169">
        <f>IF(B36="","",IF(F36="",B36+D36,B36+F36))</f>
        <v/>
      </c>
      <c r="H36" s="172">
        <f>IF(B36="","",IF(F36="",ABS(D36)*$B$6,ABS(F36)*$B$6))</f>
        <v/>
      </c>
    </row>
  </sheetData>
  <mergeCells count="17">
    <mergeCell ref="D18:G18"/>
    <mergeCell ref="A11:C11"/>
    <mergeCell ref="A1:G1"/>
    <mergeCell ref="E13:G13"/>
    <mergeCell ref="E14:G14"/>
    <mergeCell ref="D17:G17"/>
    <mergeCell ref="E5:G5"/>
    <mergeCell ref="D20:G20"/>
    <mergeCell ref="E8:G8"/>
    <mergeCell ref="D21:G21"/>
    <mergeCell ref="E9:G9"/>
    <mergeCell ref="E4:G4"/>
    <mergeCell ref="E12:G12"/>
    <mergeCell ref="D19:G19"/>
    <mergeCell ref="D22:H22"/>
    <mergeCell ref="E7:G7"/>
    <mergeCell ref="E6:G6"/>
  </mergeCells>
  <conditionalFormatting sqref="D25:D36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conditionalFormatting sqref="E25:E36">
    <cfRule type="cellIs" rank="0" priority="4" equalAverage="0" operator="greaterThan" aboveAverage="0" dxfId="0" text="" percent="0" bottom="0">
      <formula>0</formula>
    </cfRule>
    <cfRule type="cellIs" rank="0" priority="5" equalAverage="0" operator="lessThan" aboveAverage="0" dxfId="1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7030A0"/>
    <outlinePr summaryBelow="1" summaryRight="1"/>
    <pageSetUpPr fitToPage="0"/>
  </sheetPr>
  <dimension ref="A1:H3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4" topLeftCell="A2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14.00390625" defaultRowHeight="12.75" zeroHeight="0" outlineLevelRow="0"/>
  <cols>
    <col width="9" customWidth="1" style="98" min="1" max="1"/>
    <col width="17" customWidth="1" style="98" min="2" max="4"/>
    <col width="13" customWidth="1" style="98" min="5" max="5"/>
    <col width="16" customWidth="1" style="98" min="6" max="8"/>
  </cols>
  <sheetData>
    <row r="1" ht="28.5" customHeight="1" s="99">
      <c r="A1" s="180" t="inlineStr">
        <is>
          <t>纳斯达克100 - 恒市值法月度操作表</t>
        </is>
      </c>
    </row>
    <row r="3" ht="15" customHeight="1" s="99">
      <c r="A3" s="181" t="inlineStr">
        <is>
          <t>📊 参数设置</t>
        </is>
      </c>
      <c r="D3" s="181" t="inlineStr">
        <is>
          <t>📌 参考信息</t>
        </is>
      </c>
    </row>
    <row r="4" ht="15" customHeight="1" s="99">
      <c r="A4" s="182" t="inlineStr">
        <is>
          <t>最终目标市值（元）</t>
        </is>
      </c>
      <c r="B4" s="150">
        <f>'📊 总览'!C10</f>
        <v/>
      </c>
      <c r="D4" s="151" t="inlineStr">
        <is>
          <t>配置比例</t>
        </is>
      </c>
      <c r="E4" s="152" t="n">
        <v>100000</v>
      </c>
    </row>
    <row r="5" ht="15" customHeight="1" s="99">
      <c r="A5" s="182" t="inlineStr">
        <is>
          <t>建仓月数</t>
        </is>
      </c>
      <c r="B5" s="153" t="n">
        <v>12</v>
      </c>
      <c r="D5" s="151" t="inlineStr">
        <is>
          <t>主选ETF代码</t>
        </is>
      </c>
      <c r="E5" s="154" t="inlineStr">
        <is>
          <t>159659</t>
        </is>
      </c>
    </row>
    <row r="6" ht="15" customHeight="1" s="99">
      <c r="A6" s="182" t="inlineStr">
        <is>
          <t>交易费率（%）</t>
        </is>
      </c>
      <c r="B6" s="155" t="n">
        <v>0.001</v>
      </c>
      <c r="D6" s="151" t="inlineStr">
        <is>
          <t>主选ETF名称</t>
        </is>
      </c>
      <c r="E6" s="151" t="inlineStr">
        <is>
          <t>招商纳斯达克100ETF(QDII)</t>
        </is>
      </c>
    </row>
    <row r="7" ht="15" customHeight="1" s="99">
      <c r="A7" s="182" t="inlineStr">
        <is>
          <t>操作频率</t>
        </is>
      </c>
      <c r="B7" s="156" t="inlineStr">
        <is>
          <t>每月一次</t>
        </is>
      </c>
      <c r="D7" s="151" t="inlineStr">
        <is>
          <t>年管理费率</t>
        </is>
      </c>
      <c r="E7" s="154" t="inlineStr">
        <is>
          <t>0.65%</t>
        </is>
      </c>
    </row>
    <row r="8" ht="15" customHeight="1" s="99">
      <c r="D8" s="157" t="inlineStr">
        <is>
          <t>备选ETF代码</t>
        </is>
      </c>
      <c r="E8" s="158" t="inlineStr">
        <is>
          <t>513100</t>
        </is>
      </c>
    </row>
    <row r="9" ht="15" customHeight="1" s="99">
      <c r="D9" s="157" t="inlineStr">
        <is>
          <t>备选ETF名称</t>
        </is>
      </c>
      <c r="E9" s="157" t="inlineStr">
        <is>
          <t>国泰纳斯达克100ETF(QDII)</t>
        </is>
      </c>
    </row>
    <row r="10" ht="15" customHeight="1" s="99">
      <c r="A10" s="159" t="inlineStr">
        <is>
          <t>当前溢价率（%）</t>
        </is>
      </c>
      <c r="B10" s="160" t="n">
        <v>0</v>
      </c>
      <c r="D10" s="159" t="inlineStr">
        <is>
          <t>溢价率状态</t>
        </is>
      </c>
      <c r="E10" s="161">
        <f>IF(B10="","",IF(B10&lt;3,"✅ 正常",IF(B10&lt;8,"⚠️ 偏高 建议观望","🔴 过高 建议切换备选")))</f>
        <v/>
      </c>
    </row>
    <row r="11" ht="15" customHeight="1" s="99">
      <c r="A11" s="162" t="inlineStr">
        <is>
          <t>QDII额度限制，3%以内正常，&gt;8%建议用备选(513100)</t>
        </is>
      </c>
      <c r="D11" s="181" t="inlineStr">
        <is>
          <t>⭐ 推荐说明</t>
        </is>
      </c>
    </row>
    <row r="12" ht="15" customHeight="1" s="99">
      <c r="D12" s="151" t="inlineStr">
        <is>
          <t>推荐理由</t>
        </is>
      </c>
      <c r="E12" s="151" t="inlineStr">
        <is>
          <t>科技成长风格，费率在纳指QDII中较有竞争力</t>
        </is>
      </c>
    </row>
    <row r="13" ht="15" customHeight="1" s="99">
      <c r="D13" s="163" t="inlineStr">
        <is>
          <t>✅ 优点</t>
        </is>
      </c>
      <c r="E13" s="151" t="inlineStr">
        <is>
          <t>科技龙头集中，成长性强、费率相对同类较低、人民币直接购买</t>
        </is>
      </c>
    </row>
    <row r="14" ht="15" customHeight="1" s="99">
      <c r="D14" s="164" t="inlineStr">
        <is>
          <t>⚠️ 注意</t>
        </is>
      </c>
      <c r="E14" s="151" t="inlineStr">
        <is>
          <t>科技股权重高，波动大、QDII额度可能受限，需准备备选、有汇率风险</t>
        </is>
      </c>
    </row>
    <row r="16" ht="15" customHeight="1" s="99">
      <c r="D16" s="181" t="inlineStr">
        <is>
          <t>💡 使用说明</t>
        </is>
      </c>
    </row>
    <row r="17" ht="15" customHeight="1" s="99">
      <c r="D17" s="154" t="inlineStr">
        <is>
          <t>1. 每月固定日期填入「期初市值」</t>
        </is>
      </c>
    </row>
    <row r="18" ht="15" customHeight="1" s="99">
      <c r="D18" s="154" t="inlineStr">
        <is>
          <t>2. 表格自动计算应交易金额</t>
        </is>
      </c>
    </row>
    <row r="19" ht="15" customHeight="1" s="99">
      <c r="D19" s="154" t="inlineStr">
        <is>
          <t>3. 绿色=买入，红色=卖出</t>
        </is>
      </c>
    </row>
    <row r="20" ht="15" customHeight="1" s="99">
      <c r="D20" s="154" t="inlineStr">
        <is>
          <t>4. 偏离±5%以内可持有省手续费</t>
        </is>
      </c>
    </row>
    <row r="21" ht="15" customHeight="1" s="99">
      <c r="D21" s="154" t="inlineStr">
        <is>
          <t>5. 建仓月数=0直接满仓，&gt;0分批建仓</t>
        </is>
      </c>
    </row>
    <row r="22" ht="15" customHeight="1" s="99">
      <c r="D22" s="165" t="inlineStr">
        <is>
          <t>5. F列填入实际成交金额（可不同于D列），G列自动算期末市值</t>
        </is>
      </c>
    </row>
    <row r="24" ht="33" customHeight="1" s="99">
      <c r="A24" s="166" t="inlineStr">
        <is>
          <t>月份</t>
        </is>
      </c>
      <c r="B24" s="166" t="inlineStr">
        <is>
          <t>期初市值（元）</t>
        </is>
      </c>
      <c r="C24" s="166" t="inlineStr">
        <is>
          <t>目标市值（元）</t>
        </is>
      </c>
      <c r="D24" s="166" t="inlineStr">
        <is>
          <t>应交易金额（元）</t>
        </is>
      </c>
      <c r="E24" s="166" t="inlineStr">
        <is>
          <t>操作方向</t>
        </is>
      </c>
      <c r="F24" s="166" t="inlineStr">
        <is>
          <t>实际交易金额（元）</t>
        </is>
      </c>
      <c r="G24" s="166" t="inlineStr">
        <is>
          <t>期末市值（元）</t>
        </is>
      </c>
      <c r="H24" s="166" t="inlineStr">
        <is>
          <t>交易费用（元）</t>
        </is>
      </c>
    </row>
    <row r="25" ht="21.75" customHeight="1" s="99">
      <c r="A25" s="167" t="inlineStr">
        <is>
          <t>1月</t>
        </is>
      </c>
      <c r="B25" s="168" t="n"/>
      <c r="C25" s="169">
        <f>IF($B$5=0,$B$4,MIN($B$4*1/$B$5,$B$4))</f>
        <v/>
      </c>
      <c r="D25" s="169">
        <f>IF(B25="","",C25-B25)</f>
        <v/>
      </c>
      <c r="E25" s="170">
        <f>IF(B25="","",IF(D25&gt;0,"🔼 买入",IF(D25&lt;0,"🔽 卖出","⏸️ 持有")))</f>
        <v/>
      </c>
      <c r="F25" s="171" t="n"/>
      <c r="G25" s="169">
        <f>IF(B25="","",IF(F25="",B25+D25,B25+F25))</f>
        <v/>
      </c>
      <c r="H25" s="172">
        <f>IF(B25="","",IF(F25="",ABS(D25)*$B$6,ABS(F25)*$B$6))</f>
        <v/>
      </c>
    </row>
    <row r="26" ht="21.75" customHeight="1" s="99">
      <c r="A26" s="173" t="inlineStr">
        <is>
          <t>2月</t>
        </is>
      </c>
      <c r="B26" s="168" t="n"/>
      <c r="C26" s="169">
        <f>IF($B$5=0,$B$4,MIN($B$4*2/$B$5,$B$4))</f>
        <v/>
      </c>
      <c r="D26" s="169">
        <f>IF(B26="","",C26-B26)</f>
        <v/>
      </c>
      <c r="E26" s="170">
        <f>IF(B26="","",IF(D26&gt;0,"🔼 买入",IF(D26&lt;0,"🔽 卖出","⏸️ 持有")))</f>
        <v/>
      </c>
      <c r="F26" s="171" t="n"/>
      <c r="G26" s="169">
        <f>IF(B26="","",IF(F26="",B26+D26,B26+F26))</f>
        <v/>
      </c>
      <c r="H26" s="172">
        <f>IF(B26="","",IF(F26="",ABS(D26)*$B$6,ABS(F26)*$B$6))</f>
        <v/>
      </c>
    </row>
    <row r="27" ht="21.75" customHeight="1" s="99">
      <c r="A27" s="167" t="inlineStr">
        <is>
          <t>3月</t>
        </is>
      </c>
      <c r="B27" s="168" t="n"/>
      <c r="C27" s="169">
        <f>IF($B$5=0,$B$4,MIN($B$4*3/$B$5,$B$4))</f>
        <v/>
      </c>
      <c r="D27" s="169">
        <f>IF(B27="","",C27-B27)</f>
        <v/>
      </c>
      <c r="E27" s="170">
        <f>IF(B27="","",IF(D27&gt;0,"🔼 买入",IF(D27&lt;0,"🔽 卖出","⏸️ 持有")))</f>
        <v/>
      </c>
      <c r="F27" s="171" t="n"/>
      <c r="G27" s="169">
        <f>IF(B27="","",IF(F27="",B27+D27,B27+F27))</f>
        <v/>
      </c>
      <c r="H27" s="172">
        <f>IF(B27="","",IF(F27="",ABS(D27)*$B$6,ABS(F27)*$B$6))</f>
        <v/>
      </c>
    </row>
    <row r="28" ht="21.75" customHeight="1" s="99">
      <c r="A28" s="173" t="inlineStr">
        <is>
          <t>4月</t>
        </is>
      </c>
      <c r="B28" s="168" t="n"/>
      <c r="C28" s="169">
        <f>IF($B$5=0,$B$4,MIN($B$4*4/$B$5,$B$4))</f>
        <v/>
      </c>
      <c r="D28" s="169">
        <f>IF(B28="","",C28-B28)</f>
        <v/>
      </c>
      <c r="E28" s="170">
        <f>IF(B28="","",IF(D28&gt;0,"🔼 买入",IF(D28&lt;0,"🔽 卖出","⏸️ 持有")))</f>
        <v/>
      </c>
      <c r="F28" s="171" t="n"/>
      <c r="G28" s="169">
        <f>IF(B28="","",IF(F28="",B28+D28,B28+F28))</f>
        <v/>
      </c>
      <c r="H28" s="172">
        <f>IF(B28="","",IF(F28="",ABS(D28)*$B$6,ABS(F28)*$B$6))</f>
        <v/>
      </c>
    </row>
    <row r="29" ht="21.75" customHeight="1" s="99">
      <c r="A29" s="167" t="inlineStr">
        <is>
          <t>5月</t>
        </is>
      </c>
      <c r="B29" s="168" t="n"/>
      <c r="C29" s="169">
        <f>IF($B$5=0,$B$4,MIN($B$4*5/$B$5,$B$4))</f>
        <v/>
      </c>
      <c r="D29" s="169">
        <f>IF(B29="","",C29-B29)</f>
        <v/>
      </c>
      <c r="E29" s="170">
        <f>IF(B29="","",IF(D29&gt;0,"🔼 买入",IF(D29&lt;0,"🔽 卖出","⏸️ 持有")))</f>
        <v/>
      </c>
      <c r="F29" s="171" t="n"/>
      <c r="G29" s="169">
        <f>IF(B29="","",IF(F29="",B29+D29,B29+F29))</f>
        <v/>
      </c>
      <c r="H29" s="172">
        <f>IF(B29="","",IF(F29="",ABS(D29)*$B$6,ABS(F29)*$B$6))</f>
        <v/>
      </c>
    </row>
    <row r="30" ht="21.75" customHeight="1" s="99">
      <c r="A30" s="173" t="inlineStr">
        <is>
          <t>6月</t>
        </is>
      </c>
      <c r="B30" s="168" t="n"/>
      <c r="C30" s="169">
        <f>IF($B$5=0,$B$4,MIN($B$4*6/$B$5,$B$4))</f>
        <v/>
      </c>
      <c r="D30" s="169">
        <f>IF(B30="","",C30-B30)</f>
        <v/>
      </c>
      <c r="E30" s="170">
        <f>IF(B30="","",IF(D30&gt;0,"🔼 买入",IF(D30&lt;0,"🔽 卖出","⏸️ 持有")))</f>
        <v/>
      </c>
      <c r="F30" s="171" t="n"/>
      <c r="G30" s="169">
        <f>IF(B30="","",IF(F30="",B30+D30,B30+F30))</f>
        <v/>
      </c>
      <c r="H30" s="172">
        <f>IF(B30="","",IF(F30="",ABS(D30)*$B$6,ABS(F30)*$B$6))</f>
        <v/>
      </c>
    </row>
    <row r="31" ht="21.75" customHeight="1" s="99">
      <c r="A31" s="167" t="inlineStr">
        <is>
          <t>7月</t>
        </is>
      </c>
      <c r="B31" s="168" t="n"/>
      <c r="C31" s="169">
        <f>IF($B$5=0,$B$4,MIN($B$4*7/$B$5,$B$4))</f>
        <v/>
      </c>
      <c r="D31" s="169">
        <f>IF(B31="","",C31-B31)</f>
        <v/>
      </c>
      <c r="E31" s="170">
        <f>IF(B31="","",IF(D31&gt;0,"🔼 买入",IF(D31&lt;0,"🔽 卖出","⏸️ 持有")))</f>
        <v/>
      </c>
      <c r="F31" s="171" t="n"/>
      <c r="G31" s="169">
        <f>IF(B31="","",IF(F31="",B31+D31,B31+F31))</f>
        <v/>
      </c>
      <c r="H31" s="172">
        <f>IF(B31="","",IF(F31="",ABS(D31)*$B$6,ABS(F31)*$B$6))</f>
        <v/>
      </c>
    </row>
    <row r="32" ht="21.75" customHeight="1" s="99">
      <c r="A32" s="173" t="inlineStr">
        <is>
          <t>8月</t>
        </is>
      </c>
      <c r="B32" s="168" t="n"/>
      <c r="C32" s="169">
        <f>IF($B$5=0,$B$4,MIN($B$4*8/$B$5,$B$4))</f>
        <v/>
      </c>
      <c r="D32" s="169">
        <f>IF(B32="","",C32-B32)</f>
        <v/>
      </c>
      <c r="E32" s="170">
        <f>IF(B32="","",IF(D32&gt;0,"🔼 买入",IF(D32&lt;0,"🔽 卖出","⏸️ 持有")))</f>
        <v/>
      </c>
      <c r="F32" s="171" t="n"/>
      <c r="G32" s="169">
        <f>IF(B32="","",IF(F32="",B32+D32,B32+F32))</f>
        <v/>
      </c>
      <c r="H32" s="172">
        <f>IF(B32="","",IF(F32="",ABS(D32)*$B$6,ABS(F32)*$B$6))</f>
        <v/>
      </c>
    </row>
    <row r="33" ht="21.75" customHeight="1" s="99">
      <c r="A33" s="167" t="inlineStr">
        <is>
          <t>9月</t>
        </is>
      </c>
      <c r="B33" s="168" t="n"/>
      <c r="C33" s="169">
        <f>IF($B$5=0,$B$4,MIN($B$4*9/$B$5,$B$4))</f>
        <v/>
      </c>
      <c r="D33" s="169">
        <f>IF(B33="","",C33-B33)</f>
        <v/>
      </c>
      <c r="E33" s="170">
        <f>IF(B33="","",IF(D33&gt;0,"🔼 买入",IF(D33&lt;0,"🔽 卖出","⏸️ 持有")))</f>
        <v/>
      </c>
      <c r="F33" s="171" t="n"/>
      <c r="G33" s="169">
        <f>IF(B33="","",IF(F33="",B33+D33,B33+F33))</f>
        <v/>
      </c>
      <c r="H33" s="172">
        <f>IF(B33="","",IF(F33="",ABS(D33)*$B$6,ABS(F33)*$B$6))</f>
        <v/>
      </c>
    </row>
    <row r="34" ht="21.75" customHeight="1" s="99">
      <c r="A34" s="173" t="inlineStr">
        <is>
          <t>10月</t>
        </is>
      </c>
      <c r="B34" s="168" t="n"/>
      <c r="C34" s="169">
        <f>IF($B$5=0,$B$4,MIN($B$4*10/$B$5,$B$4))</f>
        <v/>
      </c>
      <c r="D34" s="169">
        <f>IF(B34="","",C34-B34)</f>
        <v/>
      </c>
      <c r="E34" s="170">
        <f>IF(B34="","",IF(D34&gt;0,"🔼 买入",IF(D34&lt;0,"🔽 卖出","⏸️ 持有")))</f>
        <v/>
      </c>
      <c r="F34" s="171" t="n"/>
      <c r="G34" s="169">
        <f>IF(B34="","",IF(F34="",B34+D34,B34+F34))</f>
        <v/>
      </c>
      <c r="H34" s="172">
        <f>IF(B34="","",IF(F34="",ABS(D34)*$B$6,ABS(F34)*$B$6))</f>
        <v/>
      </c>
    </row>
    <row r="35" ht="21.75" customHeight="1" s="99">
      <c r="A35" s="167" t="inlineStr">
        <is>
          <t>11月</t>
        </is>
      </c>
      <c r="B35" s="168" t="n"/>
      <c r="C35" s="169">
        <f>IF($B$5=0,$B$4,MIN($B$4*11/$B$5,$B$4))</f>
        <v/>
      </c>
      <c r="D35" s="169">
        <f>IF(B35="","",C35-B35)</f>
        <v/>
      </c>
      <c r="E35" s="170">
        <f>IF(B35="","",IF(D35&gt;0,"🔼 买入",IF(D35&lt;0,"🔽 卖出","⏸️ 持有")))</f>
        <v/>
      </c>
      <c r="F35" s="171" t="n"/>
      <c r="G35" s="169">
        <f>IF(B35="","",IF(F35="",B35+D35,B35+F35))</f>
        <v/>
      </c>
      <c r="H35" s="172">
        <f>IF(B35="","",IF(F35="",ABS(D35)*$B$6,ABS(F35)*$B$6))</f>
        <v/>
      </c>
    </row>
    <row r="36" ht="21.75" customHeight="1" s="99">
      <c r="A36" s="173" t="inlineStr">
        <is>
          <t>12月</t>
        </is>
      </c>
      <c r="B36" s="168" t="n"/>
      <c r="C36" s="169">
        <f>IF($B$5=0,$B$4,MIN($B$4*12/$B$5,$B$4))</f>
        <v/>
      </c>
      <c r="D36" s="169">
        <f>IF(B36="","",C36-B36)</f>
        <v/>
      </c>
      <c r="E36" s="170">
        <f>IF(B36="","",IF(D36&gt;0,"🔼 买入",IF(D36&lt;0,"🔽 卖出","⏸️ 持有")))</f>
        <v/>
      </c>
      <c r="F36" s="171" t="n"/>
      <c r="G36" s="169">
        <f>IF(B36="","",IF(F36="",B36+D36,B36+F36))</f>
        <v/>
      </c>
      <c r="H36" s="172">
        <f>IF(B36="","",IF(F36="",ABS(D36)*$B$6,ABS(F36)*$B$6))</f>
        <v/>
      </c>
    </row>
  </sheetData>
  <mergeCells count="17">
    <mergeCell ref="D18:G18"/>
    <mergeCell ref="A11:C11"/>
    <mergeCell ref="A1:G1"/>
    <mergeCell ref="E13:G13"/>
    <mergeCell ref="E14:G14"/>
    <mergeCell ref="D17:G17"/>
    <mergeCell ref="E5:G5"/>
    <mergeCell ref="D20:G20"/>
    <mergeCell ref="E8:G8"/>
    <mergeCell ref="D21:G21"/>
    <mergeCell ref="E9:G9"/>
    <mergeCell ref="E4:G4"/>
    <mergeCell ref="E12:G12"/>
    <mergeCell ref="D19:G19"/>
    <mergeCell ref="D22:H22"/>
    <mergeCell ref="E7:G7"/>
    <mergeCell ref="E6:G6"/>
  </mergeCells>
  <conditionalFormatting sqref="D25:D36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conditionalFormatting sqref="E25:E36">
    <cfRule type="cellIs" rank="0" priority="4" equalAverage="0" operator="greaterThan" aboveAverage="0" dxfId="0" text="" percent="0" bottom="0">
      <formula>0</formula>
    </cfRule>
    <cfRule type="cellIs" rank="0" priority="5" equalAverage="0" operator="lessThan" aboveAverage="0" dxfId="1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tabColor rgb="FFBF8F00"/>
    <outlinePr summaryBelow="1" summaryRight="1"/>
    <pageSetUpPr fitToPage="0"/>
  </sheetPr>
  <dimension ref="A1:H3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4" topLeftCell="A2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14.00390625" defaultRowHeight="12.75" zeroHeight="0" outlineLevelRow="0"/>
  <cols>
    <col width="9" customWidth="1" style="98" min="1" max="1"/>
    <col width="17" customWidth="1" style="98" min="2" max="4"/>
    <col width="13" customWidth="1" style="98" min="5" max="5"/>
    <col width="16" customWidth="1" style="98" min="6" max="8"/>
  </cols>
  <sheetData>
    <row r="1" ht="28.5" customHeight="1" s="99">
      <c r="A1" s="183" t="inlineStr">
        <is>
          <t>黄金 - 恒市值法月度操作表</t>
        </is>
      </c>
    </row>
    <row r="3" ht="15" customHeight="1" s="99">
      <c r="A3" s="184" t="inlineStr">
        <is>
          <t>📊 参数设置</t>
        </is>
      </c>
      <c r="D3" s="184" t="inlineStr">
        <is>
          <t>📌 参考信息</t>
        </is>
      </c>
    </row>
    <row r="4" ht="15" customHeight="1" s="99">
      <c r="A4" s="185" t="inlineStr">
        <is>
          <t>最终目标市值（元）</t>
        </is>
      </c>
      <c r="B4" s="150">
        <f>'📊 总览'!C11</f>
        <v/>
      </c>
      <c r="D4" s="151" t="inlineStr">
        <is>
          <t>配置比例</t>
        </is>
      </c>
      <c r="E4" s="152" t="n">
        <v>100000</v>
      </c>
    </row>
    <row r="5" ht="15" customHeight="1" s="99">
      <c r="A5" s="185" t="inlineStr">
        <is>
          <t>建仓月数</t>
        </is>
      </c>
      <c r="B5" s="153" t="n">
        <v>12</v>
      </c>
      <c r="D5" s="151" t="inlineStr">
        <is>
          <t>主选ETF代码</t>
        </is>
      </c>
      <c r="E5" s="154" t="inlineStr">
        <is>
          <t>518660</t>
        </is>
      </c>
    </row>
    <row r="6" ht="15" customHeight="1" s="99">
      <c r="A6" s="185" t="inlineStr">
        <is>
          <t>交易费率（%）</t>
        </is>
      </c>
      <c r="B6" s="155" t="n">
        <v>0.001</v>
      </c>
      <c r="D6" s="151" t="inlineStr">
        <is>
          <t>主选ETF名称</t>
        </is>
      </c>
      <c r="E6" s="151" t="inlineStr">
        <is>
          <t>工银瑞信黄金ETF</t>
        </is>
      </c>
    </row>
    <row r="7" ht="15" customHeight="1" s="99">
      <c r="A7" s="185" t="inlineStr">
        <is>
          <t>操作频率</t>
        </is>
      </c>
      <c r="B7" s="156" t="inlineStr">
        <is>
          <t>每月一次</t>
        </is>
      </c>
      <c r="D7" s="151" t="inlineStr">
        <is>
          <t>年管理费率</t>
        </is>
      </c>
      <c r="E7" s="154" t="inlineStr">
        <is>
          <t>0.20%</t>
        </is>
      </c>
    </row>
    <row r="8" ht="15" customHeight="1" s="99">
      <c r="D8" s="157" t="inlineStr">
        <is>
          <t>备选ETF代码</t>
        </is>
      </c>
      <c r="E8" s="158" t="inlineStr">
        <is>
          <t>518880</t>
        </is>
      </c>
    </row>
    <row r="9" ht="15" customHeight="1" s="99">
      <c r="D9" s="157" t="inlineStr">
        <is>
          <t>备选ETF名称</t>
        </is>
      </c>
      <c r="E9" s="157" t="inlineStr">
        <is>
          <t>华安黄金ETF</t>
        </is>
      </c>
    </row>
    <row r="10" ht="15" customHeight="1" s="99">
      <c r="A10" s="159" t="inlineStr">
        <is>
          <t>当前溢价率（%）</t>
        </is>
      </c>
      <c r="B10" s="160" t="n">
        <v>0</v>
      </c>
      <c r="D10" s="159" t="inlineStr">
        <is>
          <t>溢价率状态</t>
        </is>
      </c>
      <c r="E10" s="161">
        <f>IF(B10="","",IF(B10&lt;3,"✅ 正常",IF(B10&lt;8,"⚠️ 偏高","🔴 过高")))</f>
        <v/>
      </c>
    </row>
    <row r="11" ht="15" customHeight="1" s="99">
      <c r="A11" s="186" t="inlineStr">
        <is>
          <t>黄金ETF套利高效，溢价率通常±0.3%，基本可忽略</t>
        </is>
      </c>
      <c r="D11" s="184" t="inlineStr">
        <is>
          <t>⭐ 推荐说明</t>
        </is>
      </c>
    </row>
    <row r="12" ht="15" customHeight="1" s="99">
      <c r="D12" s="151" t="inlineStr">
        <is>
          <t>推荐理由</t>
        </is>
      </c>
      <c r="E12" s="151" t="inlineStr">
        <is>
          <t>费率低，跟踪金价紧密，避险资产配置首选</t>
        </is>
      </c>
    </row>
    <row r="13" ht="15" customHeight="1" s="99">
      <c r="D13" s="163" t="inlineStr">
        <is>
          <t>✅ 优点</t>
        </is>
      </c>
      <c r="E13" s="151" t="inlineStr">
        <is>
          <t>费率低（0.2%/年）、直接跟踪金价、避险保值功能强</t>
        </is>
      </c>
    </row>
    <row r="14" ht="15" customHeight="1" s="99">
      <c r="D14" s="164" t="inlineStr">
        <is>
          <t>⚠️ 注意</t>
        </is>
      </c>
      <c r="E14" s="151" t="inlineStr">
        <is>
          <t>无利息收益、长期收益率一般、震荡市可能横盘</t>
        </is>
      </c>
    </row>
    <row r="16" ht="15" customHeight="1" s="99">
      <c r="D16" s="184" t="inlineStr">
        <is>
          <t>💡 使用说明</t>
        </is>
      </c>
    </row>
    <row r="17" ht="15" customHeight="1" s="99">
      <c r="D17" s="154" t="inlineStr">
        <is>
          <t>1. 每月固定日期填入「期初市值」</t>
        </is>
      </c>
    </row>
    <row r="18" ht="15" customHeight="1" s="99">
      <c r="D18" s="154" t="inlineStr">
        <is>
          <t>2. 表格自动计算应交易金额</t>
        </is>
      </c>
    </row>
    <row r="19" ht="15" customHeight="1" s="99">
      <c r="D19" s="154" t="inlineStr">
        <is>
          <t>3. 绿色=买入，红色=卖出</t>
        </is>
      </c>
    </row>
    <row r="20" ht="15" customHeight="1" s="99">
      <c r="D20" s="154" t="inlineStr">
        <is>
          <t>4. 偏离±5%以内可持有省手续费</t>
        </is>
      </c>
    </row>
    <row r="21" ht="15" customHeight="1" s="99">
      <c r="D21" s="154" t="inlineStr">
        <is>
          <t>5. 建仓月数=0直接满仓，&gt;0分批建仓</t>
        </is>
      </c>
    </row>
    <row r="22" ht="15" customHeight="1" s="99">
      <c r="D22" s="165" t="inlineStr">
        <is>
          <t>5. F列填入实际成交金额（可不同于D列），G列自动算期末市值</t>
        </is>
      </c>
    </row>
    <row r="24" ht="33" customHeight="1" s="99">
      <c r="A24" s="166" t="inlineStr">
        <is>
          <t>月份</t>
        </is>
      </c>
      <c r="B24" s="166" t="inlineStr">
        <is>
          <t>期初市值（元）</t>
        </is>
      </c>
      <c r="C24" s="166" t="inlineStr">
        <is>
          <t>目标市值（元）</t>
        </is>
      </c>
      <c r="D24" s="166" t="inlineStr">
        <is>
          <t>应交易金额（元）</t>
        </is>
      </c>
      <c r="E24" s="166" t="inlineStr">
        <is>
          <t>操作方向</t>
        </is>
      </c>
      <c r="F24" s="166" t="inlineStr">
        <is>
          <t>实际交易金额（元）</t>
        </is>
      </c>
      <c r="G24" s="166" t="inlineStr">
        <is>
          <t>期末市值（元）</t>
        </is>
      </c>
      <c r="H24" s="166" t="inlineStr">
        <is>
          <t>交易费用（元）</t>
        </is>
      </c>
    </row>
    <row r="25" ht="21.75" customHeight="1" s="99">
      <c r="A25" s="167" t="inlineStr">
        <is>
          <t>1月</t>
        </is>
      </c>
      <c r="B25" s="168" t="n"/>
      <c r="C25" s="169">
        <f>IF($B$5=0,$B$4,MIN($B$4*1/$B$5,$B$4))</f>
        <v/>
      </c>
      <c r="D25" s="169">
        <f>IF(B25="","",C25-B25)</f>
        <v/>
      </c>
      <c r="E25" s="170">
        <f>IF(B25="","",IF(D25&gt;0,"🔼 买入",IF(D25&lt;0,"🔽 卖出","⏸️ 持有")))</f>
        <v/>
      </c>
      <c r="F25" s="171" t="n"/>
      <c r="G25" s="169">
        <f>IF(B25="","",IF(F25="",B25+D25,B25+F25))</f>
        <v/>
      </c>
      <c r="H25" s="172">
        <f>IF(B25="","",IF(F25="",ABS(D25)*$B$6,ABS(F25)*$B$6))</f>
        <v/>
      </c>
    </row>
    <row r="26" ht="21.75" customHeight="1" s="99">
      <c r="A26" s="173" t="inlineStr">
        <is>
          <t>2月</t>
        </is>
      </c>
      <c r="B26" s="168" t="n"/>
      <c r="C26" s="169">
        <f>IF($B$5=0,$B$4,MIN($B$4*2/$B$5,$B$4))</f>
        <v/>
      </c>
      <c r="D26" s="169">
        <f>IF(B26="","",C26-B26)</f>
        <v/>
      </c>
      <c r="E26" s="170">
        <f>IF(B26="","",IF(D26&gt;0,"🔼 买入",IF(D26&lt;0,"🔽 卖出","⏸️ 持有")))</f>
        <v/>
      </c>
      <c r="F26" s="171" t="n"/>
      <c r="G26" s="169">
        <f>IF(B26="","",IF(F26="",B26+D26,B26+F26))</f>
        <v/>
      </c>
      <c r="H26" s="172">
        <f>IF(B26="","",IF(F26="",ABS(D26)*$B$6,ABS(F26)*$B$6))</f>
        <v/>
      </c>
    </row>
    <row r="27" ht="21.75" customHeight="1" s="99">
      <c r="A27" s="167" t="inlineStr">
        <is>
          <t>3月</t>
        </is>
      </c>
      <c r="B27" s="168" t="n"/>
      <c r="C27" s="169">
        <f>IF($B$5=0,$B$4,MIN($B$4*3/$B$5,$B$4))</f>
        <v/>
      </c>
      <c r="D27" s="169">
        <f>IF(B27="","",C27-B27)</f>
        <v/>
      </c>
      <c r="E27" s="170">
        <f>IF(B27="","",IF(D27&gt;0,"🔼 买入",IF(D27&lt;0,"🔽 卖出","⏸️ 持有")))</f>
        <v/>
      </c>
      <c r="F27" s="171" t="n"/>
      <c r="G27" s="169">
        <f>IF(B27="","",IF(F27="",B27+D27,B27+F27))</f>
        <v/>
      </c>
      <c r="H27" s="172">
        <f>IF(B27="","",IF(F27="",ABS(D27)*$B$6,ABS(F27)*$B$6))</f>
        <v/>
      </c>
    </row>
    <row r="28" ht="21.75" customHeight="1" s="99">
      <c r="A28" s="173" t="inlineStr">
        <is>
          <t>4月</t>
        </is>
      </c>
      <c r="B28" s="168" t="n"/>
      <c r="C28" s="169">
        <f>IF($B$5=0,$B$4,MIN($B$4*4/$B$5,$B$4))</f>
        <v/>
      </c>
      <c r="D28" s="169">
        <f>IF(B28="","",C28-B28)</f>
        <v/>
      </c>
      <c r="E28" s="170">
        <f>IF(B28="","",IF(D28&gt;0,"🔼 买入",IF(D28&lt;0,"🔽 卖出","⏸️ 持有")))</f>
        <v/>
      </c>
      <c r="F28" s="171" t="n"/>
      <c r="G28" s="169">
        <f>IF(B28="","",IF(F28="",B28+D28,B28+F28))</f>
        <v/>
      </c>
      <c r="H28" s="172">
        <f>IF(B28="","",IF(F28="",ABS(D28)*$B$6,ABS(F28)*$B$6))</f>
        <v/>
      </c>
    </row>
    <row r="29" ht="21.75" customHeight="1" s="99">
      <c r="A29" s="167" t="inlineStr">
        <is>
          <t>5月</t>
        </is>
      </c>
      <c r="B29" s="168" t="n"/>
      <c r="C29" s="169">
        <f>IF($B$5=0,$B$4,MIN($B$4*5/$B$5,$B$4))</f>
        <v/>
      </c>
      <c r="D29" s="169">
        <f>IF(B29="","",C29-B29)</f>
        <v/>
      </c>
      <c r="E29" s="170">
        <f>IF(B29="","",IF(D29&gt;0,"🔼 买入",IF(D29&lt;0,"🔽 卖出","⏸️ 持有")))</f>
        <v/>
      </c>
      <c r="F29" s="171" t="n"/>
      <c r="G29" s="169">
        <f>IF(B29="","",IF(F29="",B29+D29,B29+F29))</f>
        <v/>
      </c>
      <c r="H29" s="172">
        <f>IF(B29="","",IF(F29="",ABS(D29)*$B$6,ABS(F29)*$B$6))</f>
        <v/>
      </c>
    </row>
    <row r="30" ht="21.75" customHeight="1" s="99">
      <c r="A30" s="173" t="inlineStr">
        <is>
          <t>6月</t>
        </is>
      </c>
      <c r="B30" s="168" t="n"/>
      <c r="C30" s="169">
        <f>IF($B$5=0,$B$4,MIN($B$4*6/$B$5,$B$4))</f>
        <v/>
      </c>
      <c r="D30" s="169">
        <f>IF(B30="","",C30-B30)</f>
        <v/>
      </c>
      <c r="E30" s="170">
        <f>IF(B30="","",IF(D30&gt;0,"🔼 买入",IF(D30&lt;0,"🔽 卖出","⏸️ 持有")))</f>
        <v/>
      </c>
      <c r="F30" s="171" t="n"/>
      <c r="G30" s="169">
        <f>IF(B30="","",IF(F30="",B30+D30,B30+F30))</f>
        <v/>
      </c>
      <c r="H30" s="172">
        <f>IF(B30="","",IF(F30="",ABS(D30)*$B$6,ABS(F30)*$B$6))</f>
        <v/>
      </c>
    </row>
    <row r="31" ht="21.75" customHeight="1" s="99">
      <c r="A31" s="167" t="inlineStr">
        <is>
          <t>7月</t>
        </is>
      </c>
      <c r="B31" s="168" t="n"/>
      <c r="C31" s="169">
        <f>IF($B$5=0,$B$4,MIN($B$4*7/$B$5,$B$4))</f>
        <v/>
      </c>
      <c r="D31" s="169">
        <f>IF(B31="","",C31-B31)</f>
        <v/>
      </c>
      <c r="E31" s="170">
        <f>IF(B31="","",IF(D31&gt;0,"🔼 买入",IF(D31&lt;0,"🔽 卖出","⏸️ 持有")))</f>
        <v/>
      </c>
      <c r="F31" s="171" t="n"/>
      <c r="G31" s="169">
        <f>IF(B31="","",IF(F31="",B31+D31,B31+F31))</f>
        <v/>
      </c>
      <c r="H31" s="172">
        <f>IF(B31="","",IF(F31="",ABS(D31)*$B$6,ABS(F31)*$B$6))</f>
        <v/>
      </c>
    </row>
    <row r="32" ht="21.75" customHeight="1" s="99">
      <c r="A32" s="173" t="inlineStr">
        <is>
          <t>8月</t>
        </is>
      </c>
      <c r="B32" s="168" t="n"/>
      <c r="C32" s="169">
        <f>IF($B$5=0,$B$4,MIN($B$4*8/$B$5,$B$4))</f>
        <v/>
      </c>
      <c r="D32" s="169">
        <f>IF(B32="","",C32-B32)</f>
        <v/>
      </c>
      <c r="E32" s="170">
        <f>IF(B32="","",IF(D32&gt;0,"🔼 买入",IF(D32&lt;0,"🔽 卖出","⏸️ 持有")))</f>
        <v/>
      </c>
      <c r="F32" s="171" t="n"/>
      <c r="G32" s="169">
        <f>IF(B32="","",IF(F32="",B32+D32,B32+F32))</f>
        <v/>
      </c>
      <c r="H32" s="172">
        <f>IF(B32="","",IF(F32="",ABS(D32)*$B$6,ABS(F32)*$B$6))</f>
        <v/>
      </c>
    </row>
    <row r="33" ht="21.75" customHeight="1" s="99">
      <c r="A33" s="167" t="inlineStr">
        <is>
          <t>9月</t>
        </is>
      </c>
      <c r="B33" s="168" t="n"/>
      <c r="C33" s="169">
        <f>IF($B$5=0,$B$4,MIN($B$4*9/$B$5,$B$4))</f>
        <v/>
      </c>
      <c r="D33" s="169">
        <f>IF(B33="","",C33-B33)</f>
        <v/>
      </c>
      <c r="E33" s="170">
        <f>IF(B33="","",IF(D33&gt;0,"🔼 买入",IF(D33&lt;0,"🔽 卖出","⏸️ 持有")))</f>
        <v/>
      </c>
      <c r="F33" s="171" t="n"/>
      <c r="G33" s="169">
        <f>IF(B33="","",IF(F33="",B33+D33,B33+F33))</f>
        <v/>
      </c>
      <c r="H33" s="172">
        <f>IF(B33="","",IF(F33="",ABS(D33)*$B$6,ABS(F33)*$B$6))</f>
        <v/>
      </c>
    </row>
    <row r="34" ht="21.75" customHeight="1" s="99">
      <c r="A34" s="173" t="inlineStr">
        <is>
          <t>10月</t>
        </is>
      </c>
      <c r="B34" s="168" t="n"/>
      <c r="C34" s="169">
        <f>IF($B$5=0,$B$4,MIN($B$4*10/$B$5,$B$4))</f>
        <v/>
      </c>
      <c r="D34" s="169">
        <f>IF(B34="","",C34-B34)</f>
        <v/>
      </c>
      <c r="E34" s="170">
        <f>IF(B34="","",IF(D34&gt;0,"🔼 买入",IF(D34&lt;0,"🔽 卖出","⏸️ 持有")))</f>
        <v/>
      </c>
      <c r="F34" s="171" t="n"/>
      <c r="G34" s="169">
        <f>IF(B34="","",IF(F34="",B34+D34,B34+F34))</f>
        <v/>
      </c>
      <c r="H34" s="172">
        <f>IF(B34="","",IF(F34="",ABS(D34)*$B$6,ABS(F34)*$B$6))</f>
        <v/>
      </c>
    </row>
    <row r="35" ht="21.75" customHeight="1" s="99">
      <c r="A35" s="167" t="inlineStr">
        <is>
          <t>11月</t>
        </is>
      </c>
      <c r="B35" s="168" t="n"/>
      <c r="C35" s="169">
        <f>IF($B$5=0,$B$4,MIN($B$4*11/$B$5,$B$4))</f>
        <v/>
      </c>
      <c r="D35" s="169">
        <f>IF(B35="","",C35-B35)</f>
        <v/>
      </c>
      <c r="E35" s="170">
        <f>IF(B35="","",IF(D35&gt;0,"🔼 买入",IF(D35&lt;0,"🔽 卖出","⏸️ 持有")))</f>
        <v/>
      </c>
      <c r="F35" s="171" t="n"/>
      <c r="G35" s="169">
        <f>IF(B35="","",IF(F35="",B35+D35,B35+F35))</f>
        <v/>
      </c>
      <c r="H35" s="172">
        <f>IF(B35="","",IF(F35="",ABS(D35)*$B$6,ABS(F35)*$B$6))</f>
        <v/>
      </c>
    </row>
    <row r="36" ht="21.75" customHeight="1" s="99">
      <c r="A36" s="173" t="inlineStr">
        <is>
          <t>12月</t>
        </is>
      </c>
      <c r="B36" s="168" t="n"/>
      <c r="C36" s="169">
        <f>IF($B$5=0,$B$4,MIN($B$4*12/$B$5,$B$4))</f>
        <v/>
      </c>
      <c r="D36" s="169">
        <f>IF(B36="","",C36-B36)</f>
        <v/>
      </c>
      <c r="E36" s="170">
        <f>IF(B36="","",IF(D36&gt;0,"🔼 买入",IF(D36&lt;0,"🔽 卖出","⏸️ 持有")))</f>
        <v/>
      </c>
      <c r="F36" s="171" t="n"/>
      <c r="G36" s="169">
        <f>IF(B36="","",IF(F36="",B36+D36,B36+F36))</f>
        <v/>
      </c>
      <c r="H36" s="172">
        <f>IF(B36="","",IF(F36="",ABS(D36)*$B$6,ABS(F36)*$B$6))</f>
        <v/>
      </c>
    </row>
  </sheetData>
  <mergeCells count="17">
    <mergeCell ref="D18:G18"/>
    <mergeCell ref="A11:C11"/>
    <mergeCell ref="A1:G1"/>
    <mergeCell ref="E13:G13"/>
    <mergeCell ref="E14:G14"/>
    <mergeCell ref="D17:G17"/>
    <mergeCell ref="E5:G5"/>
    <mergeCell ref="D20:G20"/>
    <mergeCell ref="E8:G8"/>
    <mergeCell ref="D21:G21"/>
    <mergeCell ref="E9:G9"/>
    <mergeCell ref="E4:G4"/>
    <mergeCell ref="E12:G12"/>
    <mergeCell ref="D19:G19"/>
    <mergeCell ref="D22:H22"/>
    <mergeCell ref="E7:G7"/>
    <mergeCell ref="E6:G6"/>
  </mergeCells>
  <conditionalFormatting sqref="D25:D36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conditionalFormatting sqref="E25:E36">
    <cfRule type="cellIs" rank="0" priority="4" equalAverage="0" operator="greaterThan" aboveAverage="0" dxfId="0" text="" percent="0" bottom="0">
      <formula>0</formula>
    </cfRule>
    <cfRule type="cellIs" rank="0" priority="5" equalAverage="0" operator="lessThan" aboveAverage="0" dxfId="1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 filterMode="0">
    <tabColor rgb="FF548235"/>
    <outlinePr summaryBelow="1" summaryRight="1"/>
    <pageSetUpPr fitToPage="0"/>
  </sheetPr>
  <dimension ref="A1:H3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4" topLeftCell="A2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14.00390625" defaultRowHeight="12.75" zeroHeight="0" outlineLevelRow="0"/>
  <cols>
    <col width="9" customWidth="1" style="98" min="1" max="1"/>
    <col width="17" customWidth="1" style="98" min="2" max="4"/>
    <col width="13" customWidth="1" style="98" min="5" max="5"/>
    <col width="16" customWidth="1" style="98" min="6" max="8"/>
  </cols>
  <sheetData>
    <row r="1" ht="28.5" customHeight="1" s="99">
      <c r="A1" s="187" t="inlineStr">
        <is>
          <t>现金·货币基金 - 恒市值法月度操作表</t>
        </is>
      </c>
    </row>
    <row r="3" ht="15" customHeight="1" s="99">
      <c r="A3" s="188" t="inlineStr">
        <is>
          <t>📊 参数设置</t>
        </is>
      </c>
      <c r="D3" s="188" t="inlineStr">
        <is>
          <t>📌 参考信息</t>
        </is>
      </c>
    </row>
    <row r="4" ht="15" customHeight="1" s="99">
      <c r="A4" s="189" t="inlineStr">
        <is>
          <t>最终目标市值（元）</t>
        </is>
      </c>
      <c r="B4" s="150">
        <f>'📊 总览'!C12</f>
        <v/>
      </c>
      <c r="D4" s="151" t="inlineStr">
        <is>
          <t>配置比例</t>
        </is>
      </c>
      <c r="E4" s="152" t="n">
        <v>125000</v>
      </c>
    </row>
    <row r="5" ht="15" customHeight="1" s="99">
      <c r="A5" s="189" t="inlineStr">
        <is>
          <t>建仓月数</t>
        </is>
      </c>
      <c r="B5" s="153" t="n">
        <v>12</v>
      </c>
      <c r="D5" s="151" t="inlineStr">
        <is>
          <t>主选ETF代码</t>
        </is>
      </c>
      <c r="E5" s="151" t="inlineStr">
        <is>
          <t>余额宝/短债</t>
        </is>
      </c>
    </row>
    <row r="6" ht="15" customHeight="1" s="99">
      <c r="A6" s="189" t="inlineStr">
        <is>
          <t>交易费率（%）</t>
        </is>
      </c>
      <c r="B6" s="155" t="n">
        <v>0.001</v>
      </c>
      <c r="D6" s="151" t="inlineStr">
        <is>
          <t>主选ETF名称</t>
        </is>
      </c>
      <c r="E6" s="151" t="inlineStr">
        <is>
          <t>货币基金或短债基金</t>
        </is>
      </c>
    </row>
    <row r="7" ht="15" customHeight="1" s="99">
      <c r="A7" s="189" t="inlineStr">
        <is>
          <t>操作频率</t>
        </is>
      </c>
      <c r="B7" s="156" t="inlineStr">
        <is>
          <t>每月一次</t>
        </is>
      </c>
      <c r="D7" s="151" t="inlineStr">
        <is>
          <t>年管理费率</t>
        </is>
      </c>
      <c r="E7" s="154" t="inlineStr">
        <is>
          <t>—</t>
        </is>
      </c>
    </row>
    <row r="8" ht="15" customHeight="1" s="99">
      <c r="D8" s="157" t="inlineStr">
        <is>
          <t>备选ETF代码</t>
        </is>
      </c>
      <c r="E8" s="158" t="inlineStr">
        <is>
          <t>511880</t>
        </is>
      </c>
    </row>
    <row r="9" ht="15" customHeight="1" s="99">
      <c r="D9" s="157" t="inlineStr">
        <is>
          <t>备选ETF名称</t>
        </is>
      </c>
      <c r="E9" s="157" t="inlineStr">
        <is>
          <t>银华日利ETF</t>
        </is>
      </c>
    </row>
    <row r="11" ht="15" customHeight="1" s="99">
      <c r="D11" s="188" t="inlineStr">
        <is>
          <t>⭐ 推荐说明</t>
        </is>
      </c>
    </row>
    <row r="12" ht="15" customHeight="1" s="99">
      <c r="D12" s="151" t="inlineStr">
        <is>
          <t>推荐理由</t>
        </is>
      </c>
      <c r="E12" s="151" t="inlineStr">
        <is>
          <t>现金储备用于再平衡和极端熊市加仓，保持流动性</t>
        </is>
      </c>
    </row>
    <row r="13" ht="15" customHeight="1" s="99">
      <c r="D13" s="163" t="inlineStr">
        <is>
          <t>✅ 优点</t>
        </is>
      </c>
      <c r="E13" s="151" t="inlineStr">
        <is>
          <t>流动性极佳、几乎无风险、大跌时可加仓抄底</t>
        </is>
      </c>
    </row>
    <row r="14" ht="15" customHeight="1" s="99">
      <c r="D14" s="164" t="inlineStr">
        <is>
          <t>⚠️ 注意</t>
        </is>
      </c>
      <c r="E14" s="151" t="inlineStr">
        <is>
          <t>收益率低、跑不赢通胀、占比过高影响收益</t>
        </is>
      </c>
    </row>
    <row r="16" ht="15" customHeight="1" s="99">
      <c r="D16" s="188" t="inlineStr">
        <is>
          <t>💡 使用说明</t>
        </is>
      </c>
    </row>
    <row r="17" ht="15" customHeight="1" s="99">
      <c r="D17" s="154" t="inlineStr">
        <is>
          <t>1. 每月固定日期填入「期初市值」</t>
        </is>
      </c>
    </row>
    <row r="18" ht="15" customHeight="1" s="99">
      <c r="D18" s="154" t="inlineStr">
        <is>
          <t>2. 表格自动计算应交易金额</t>
        </is>
      </c>
    </row>
    <row r="19" ht="15" customHeight="1" s="99">
      <c r="D19" s="154" t="inlineStr">
        <is>
          <t>3. 绿色=买入，红色=卖出</t>
        </is>
      </c>
    </row>
    <row r="20" ht="15" customHeight="1" s="99">
      <c r="D20" s="154" t="inlineStr">
        <is>
          <t>4. 偏离±5%以内可持有省手续费</t>
        </is>
      </c>
    </row>
    <row r="21" ht="15" customHeight="1" s="99">
      <c r="D21" s="154" t="inlineStr">
        <is>
          <t>5. 建仓月数=0直接满仓，&gt;0分批建仓</t>
        </is>
      </c>
    </row>
    <row r="22" ht="15" customHeight="1" s="99">
      <c r="D22" s="165" t="inlineStr">
        <is>
          <t>5. F列填入实际成交金额（可不同于D列），G列自动算期末市值</t>
        </is>
      </c>
    </row>
    <row r="24" ht="33" customHeight="1" s="99">
      <c r="A24" s="166" t="inlineStr">
        <is>
          <t>月份</t>
        </is>
      </c>
      <c r="B24" s="166" t="inlineStr">
        <is>
          <t>期初市值（元）</t>
        </is>
      </c>
      <c r="C24" s="166" t="inlineStr">
        <is>
          <t>目标市值（元）</t>
        </is>
      </c>
      <c r="D24" s="166" t="inlineStr">
        <is>
          <t>应交易金额（元）</t>
        </is>
      </c>
      <c r="E24" s="166" t="inlineStr">
        <is>
          <t>操作方向</t>
        </is>
      </c>
      <c r="F24" s="166" t="inlineStr">
        <is>
          <t>实际交易金额（元）</t>
        </is>
      </c>
      <c r="G24" s="166" t="inlineStr">
        <is>
          <t>期末市值（元）</t>
        </is>
      </c>
      <c r="H24" s="166" t="inlineStr">
        <is>
          <t>交易费用（元）</t>
        </is>
      </c>
    </row>
    <row r="25" ht="21.75" customHeight="1" s="99">
      <c r="A25" s="167" t="inlineStr">
        <is>
          <t>1月</t>
        </is>
      </c>
      <c r="B25" s="168" t="n"/>
      <c r="C25" s="169">
        <f>IF($B$5=0,$B$4,MIN($B$4*1/$B$5,$B$4))</f>
        <v/>
      </c>
      <c r="D25" s="169">
        <f>IF(B25="","",C25-B25)</f>
        <v/>
      </c>
      <c r="E25" s="170">
        <f>IF(B25="","",IF(D25&gt;0,"🔼 买入",IF(D25&lt;0,"🔽 卖出","⏸️ 持有")))</f>
        <v/>
      </c>
      <c r="F25" s="171" t="n"/>
      <c r="G25" s="169">
        <f>IF(B25="","",IF(F25="",B25+D25,B25+F25))</f>
        <v/>
      </c>
      <c r="H25" s="172">
        <f>IF(B25="","",IF(F25="",ABS(D25)*$B$6,ABS(F25)*$B$6))</f>
        <v/>
      </c>
    </row>
    <row r="26" ht="21.75" customHeight="1" s="99">
      <c r="A26" s="173" t="inlineStr">
        <is>
          <t>2月</t>
        </is>
      </c>
      <c r="B26" s="168" t="n"/>
      <c r="C26" s="169">
        <f>IF($B$5=0,$B$4,MIN($B$4*2/$B$5,$B$4))</f>
        <v/>
      </c>
      <c r="D26" s="169">
        <f>IF(B26="","",C26-B26)</f>
        <v/>
      </c>
      <c r="E26" s="170">
        <f>IF(B26="","",IF(D26&gt;0,"🔼 买入",IF(D26&lt;0,"🔽 卖出","⏸️ 持有")))</f>
        <v/>
      </c>
      <c r="F26" s="171" t="n"/>
      <c r="G26" s="169">
        <f>IF(B26="","",IF(F26="",B26+D26,B26+F26))</f>
        <v/>
      </c>
      <c r="H26" s="172">
        <f>IF(B26="","",IF(F26="",ABS(D26)*$B$6,ABS(F26)*$B$6))</f>
        <v/>
      </c>
    </row>
    <row r="27" ht="21.75" customHeight="1" s="99">
      <c r="A27" s="167" t="inlineStr">
        <is>
          <t>3月</t>
        </is>
      </c>
      <c r="B27" s="168" t="n"/>
      <c r="C27" s="169">
        <f>IF($B$5=0,$B$4,MIN($B$4*3/$B$5,$B$4))</f>
        <v/>
      </c>
      <c r="D27" s="169">
        <f>IF(B27="","",C27-B27)</f>
        <v/>
      </c>
      <c r="E27" s="170">
        <f>IF(B27="","",IF(D27&gt;0,"🔼 买入",IF(D27&lt;0,"🔽 卖出","⏸️ 持有")))</f>
        <v/>
      </c>
      <c r="F27" s="171" t="n"/>
      <c r="G27" s="169">
        <f>IF(B27="","",IF(F27="",B27+D27,B27+F27))</f>
        <v/>
      </c>
      <c r="H27" s="172">
        <f>IF(B27="","",IF(F27="",ABS(D27)*$B$6,ABS(F27)*$B$6))</f>
        <v/>
      </c>
    </row>
    <row r="28" ht="21.75" customHeight="1" s="99">
      <c r="A28" s="173" t="inlineStr">
        <is>
          <t>4月</t>
        </is>
      </c>
      <c r="B28" s="168" t="n"/>
      <c r="C28" s="169">
        <f>IF($B$5=0,$B$4,MIN($B$4*4/$B$5,$B$4))</f>
        <v/>
      </c>
      <c r="D28" s="169">
        <f>IF(B28="","",C28-B28)</f>
        <v/>
      </c>
      <c r="E28" s="170">
        <f>IF(B28="","",IF(D28&gt;0,"🔼 买入",IF(D28&lt;0,"🔽 卖出","⏸️ 持有")))</f>
        <v/>
      </c>
      <c r="F28" s="171" t="n"/>
      <c r="G28" s="169">
        <f>IF(B28="","",IF(F28="",B28+D28,B28+F28))</f>
        <v/>
      </c>
      <c r="H28" s="172">
        <f>IF(B28="","",IF(F28="",ABS(D28)*$B$6,ABS(F28)*$B$6))</f>
        <v/>
      </c>
    </row>
    <row r="29" ht="21.75" customHeight="1" s="99">
      <c r="A29" s="167" t="inlineStr">
        <is>
          <t>5月</t>
        </is>
      </c>
      <c r="B29" s="168" t="n"/>
      <c r="C29" s="169">
        <f>IF($B$5=0,$B$4,MIN($B$4*5/$B$5,$B$4))</f>
        <v/>
      </c>
      <c r="D29" s="169">
        <f>IF(B29="","",C29-B29)</f>
        <v/>
      </c>
      <c r="E29" s="170">
        <f>IF(B29="","",IF(D29&gt;0,"🔼 买入",IF(D29&lt;0,"🔽 卖出","⏸️ 持有")))</f>
        <v/>
      </c>
      <c r="F29" s="171" t="n"/>
      <c r="G29" s="169">
        <f>IF(B29="","",IF(F29="",B29+D29,B29+F29))</f>
        <v/>
      </c>
      <c r="H29" s="172">
        <f>IF(B29="","",IF(F29="",ABS(D29)*$B$6,ABS(F29)*$B$6))</f>
        <v/>
      </c>
    </row>
    <row r="30" ht="21.75" customHeight="1" s="99">
      <c r="A30" s="173" t="inlineStr">
        <is>
          <t>6月</t>
        </is>
      </c>
      <c r="B30" s="168" t="n"/>
      <c r="C30" s="169">
        <f>IF($B$5=0,$B$4,MIN($B$4*6/$B$5,$B$4))</f>
        <v/>
      </c>
      <c r="D30" s="169">
        <f>IF(B30="","",C30-B30)</f>
        <v/>
      </c>
      <c r="E30" s="170">
        <f>IF(B30="","",IF(D30&gt;0,"🔼 买入",IF(D30&lt;0,"🔽 卖出","⏸️ 持有")))</f>
        <v/>
      </c>
      <c r="F30" s="171" t="n"/>
      <c r="G30" s="169">
        <f>IF(B30="","",IF(F30="",B30+D30,B30+F30))</f>
        <v/>
      </c>
      <c r="H30" s="172">
        <f>IF(B30="","",IF(F30="",ABS(D30)*$B$6,ABS(F30)*$B$6))</f>
        <v/>
      </c>
    </row>
    <row r="31" ht="21.75" customHeight="1" s="99">
      <c r="A31" s="167" t="inlineStr">
        <is>
          <t>7月</t>
        </is>
      </c>
      <c r="B31" s="168" t="n"/>
      <c r="C31" s="169">
        <f>IF($B$5=0,$B$4,MIN($B$4*7/$B$5,$B$4))</f>
        <v/>
      </c>
      <c r="D31" s="169">
        <f>IF(B31="","",C31-B31)</f>
        <v/>
      </c>
      <c r="E31" s="170">
        <f>IF(B31="","",IF(D31&gt;0,"🔼 买入",IF(D31&lt;0,"🔽 卖出","⏸️ 持有")))</f>
        <v/>
      </c>
      <c r="F31" s="171" t="n"/>
      <c r="G31" s="169">
        <f>IF(B31="","",IF(F31="",B31+D31,B31+F31))</f>
        <v/>
      </c>
      <c r="H31" s="172">
        <f>IF(B31="","",IF(F31="",ABS(D31)*$B$6,ABS(F31)*$B$6))</f>
        <v/>
      </c>
    </row>
    <row r="32" ht="21.75" customHeight="1" s="99">
      <c r="A32" s="173" t="inlineStr">
        <is>
          <t>8月</t>
        </is>
      </c>
      <c r="B32" s="168" t="n"/>
      <c r="C32" s="169">
        <f>IF($B$5=0,$B$4,MIN($B$4*8/$B$5,$B$4))</f>
        <v/>
      </c>
      <c r="D32" s="169">
        <f>IF(B32="","",C32-B32)</f>
        <v/>
      </c>
      <c r="E32" s="170">
        <f>IF(B32="","",IF(D32&gt;0,"🔼 买入",IF(D32&lt;0,"🔽 卖出","⏸️ 持有")))</f>
        <v/>
      </c>
      <c r="F32" s="171" t="n"/>
      <c r="G32" s="169">
        <f>IF(B32="","",IF(F32="",B32+D32,B32+F32))</f>
        <v/>
      </c>
      <c r="H32" s="172">
        <f>IF(B32="","",IF(F32="",ABS(D32)*$B$6,ABS(F32)*$B$6))</f>
        <v/>
      </c>
    </row>
    <row r="33" ht="21.75" customHeight="1" s="99">
      <c r="A33" s="167" t="inlineStr">
        <is>
          <t>9月</t>
        </is>
      </c>
      <c r="B33" s="168" t="n"/>
      <c r="C33" s="169">
        <f>IF($B$5=0,$B$4,MIN($B$4*9/$B$5,$B$4))</f>
        <v/>
      </c>
      <c r="D33" s="169">
        <f>IF(B33="","",C33-B33)</f>
        <v/>
      </c>
      <c r="E33" s="170">
        <f>IF(B33="","",IF(D33&gt;0,"🔼 买入",IF(D33&lt;0,"🔽 卖出","⏸️ 持有")))</f>
        <v/>
      </c>
      <c r="F33" s="171" t="n"/>
      <c r="G33" s="169">
        <f>IF(B33="","",IF(F33="",B33+D33,B33+F33))</f>
        <v/>
      </c>
      <c r="H33" s="172">
        <f>IF(B33="","",IF(F33="",ABS(D33)*$B$6,ABS(F33)*$B$6))</f>
        <v/>
      </c>
    </row>
    <row r="34" ht="21.75" customHeight="1" s="99">
      <c r="A34" s="173" t="inlineStr">
        <is>
          <t>10月</t>
        </is>
      </c>
      <c r="B34" s="168" t="n"/>
      <c r="C34" s="169">
        <f>IF($B$5=0,$B$4,MIN($B$4*10/$B$5,$B$4))</f>
        <v/>
      </c>
      <c r="D34" s="169">
        <f>IF(B34="","",C34-B34)</f>
        <v/>
      </c>
      <c r="E34" s="170">
        <f>IF(B34="","",IF(D34&gt;0,"🔼 买入",IF(D34&lt;0,"🔽 卖出","⏸️ 持有")))</f>
        <v/>
      </c>
      <c r="F34" s="171" t="n"/>
      <c r="G34" s="169">
        <f>IF(B34="","",IF(F34="",B34+D34,B34+F34))</f>
        <v/>
      </c>
      <c r="H34" s="172">
        <f>IF(B34="","",IF(F34="",ABS(D34)*$B$6,ABS(F34)*$B$6))</f>
        <v/>
      </c>
    </row>
    <row r="35" ht="21.75" customHeight="1" s="99">
      <c r="A35" s="167" t="inlineStr">
        <is>
          <t>11月</t>
        </is>
      </c>
      <c r="B35" s="168" t="n"/>
      <c r="C35" s="169">
        <f>IF($B$5=0,$B$4,MIN($B$4*11/$B$5,$B$4))</f>
        <v/>
      </c>
      <c r="D35" s="169">
        <f>IF(B35="","",C35-B35)</f>
        <v/>
      </c>
      <c r="E35" s="170">
        <f>IF(B35="","",IF(D35&gt;0,"🔼 买入",IF(D35&lt;0,"🔽 卖出","⏸️ 持有")))</f>
        <v/>
      </c>
      <c r="F35" s="171" t="n"/>
      <c r="G35" s="169">
        <f>IF(B35="","",IF(F35="",B35+D35,B35+F35))</f>
        <v/>
      </c>
      <c r="H35" s="172">
        <f>IF(B35="","",IF(F35="",ABS(D35)*$B$6,ABS(F35)*$B$6))</f>
        <v/>
      </c>
    </row>
    <row r="36" ht="21.75" customHeight="1" s="99">
      <c r="A36" s="173" t="inlineStr">
        <is>
          <t>12月</t>
        </is>
      </c>
      <c r="B36" s="168" t="n"/>
      <c r="C36" s="169">
        <f>IF($B$5=0,$B$4,MIN($B$4*12/$B$5,$B$4))</f>
        <v/>
      </c>
      <c r="D36" s="169">
        <f>IF(B36="","",C36-B36)</f>
        <v/>
      </c>
      <c r="E36" s="170">
        <f>IF(B36="","",IF(D36&gt;0,"🔼 买入",IF(D36&lt;0,"🔽 卖出","⏸️ 持有")))</f>
        <v/>
      </c>
      <c r="F36" s="171" t="n"/>
      <c r="G36" s="169">
        <f>IF(B36="","",IF(F36="",B36+D36,B36+F36))</f>
        <v/>
      </c>
      <c r="H36" s="172">
        <f>IF(B36="","",IF(F36="",ABS(D36)*$B$6,ABS(F36)*$B$6))</f>
        <v/>
      </c>
    </row>
  </sheetData>
  <mergeCells count="16">
    <mergeCell ref="D18:G18"/>
    <mergeCell ref="A1:G1"/>
    <mergeCell ref="D17:G17"/>
    <mergeCell ref="E14:G14"/>
    <mergeCell ref="E13:G13"/>
    <mergeCell ref="E5:G5"/>
    <mergeCell ref="D20:G20"/>
    <mergeCell ref="E8:G8"/>
    <mergeCell ref="D21:G21"/>
    <mergeCell ref="E9:G9"/>
    <mergeCell ref="E4:G4"/>
    <mergeCell ref="E12:G12"/>
    <mergeCell ref="D19:G19"/>
    <mergeCell ref="D22:H22"/>
    <mergeCell ref="E7:G7"/>
    <mergeCell ref="E6:G6"/>
  </mergeCells>
  <conditionalFormatting sqref="D25:D36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conditionalFormatting sqref="E25:E36">
    <cfRule type="cellIs" rank="0" priority="4" equalAverage="0" operator="greaterThan" aboveAverage="0" dxfId="0" text="" percent="0" bottom="0">
      <formula>0</formula>
    </cfRule>
    <cfRule type="cellIs" rank="0" priority="5" equalAverage="0" operator="lessThan" aboveAverage="0" dxfId="1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 filterMode="0">
    <tabColor rgb="FFC00000"/>
    <outlinePr summaryBelow="1" summaryRight="1"/>
    <pageSetUpPr fitToPage="0"/>
  </sheetPr>
  <dimension ref="A1:G3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5" topLeftCell="A26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14.00390625" defaultRowHeight="12.75" zeroHeight="0" outlineLevelRow="0"/>
  <cols>
    <col width="9" customWidth="1" style="98" min="1" max="1"/>
    <col width="17" customWidth="1" style="98" min="2" max="4"/>
    <col width="13" customWidth="1" style="98" min="5" max="5"/>
    <col width="17" customWidth="1" style="98" min="6" max="6"/>
    <col width="19" customWidth="1" style="98" min="7" max="7"/>
  </cols>
  <sheetData>
    <row r="1" ht="28.5" customHeight="1" s="99">
      <c r="A1" s="147" t="inlineStr">
        <is>
          <t>恒生指数 - 恒市值法月度操作表</t>
        </is>
      </c>
    </row>
    <row r="2" ht="18.75" customHeight="1" s="99">
      <c r="A2" s="190" t="inlineStr">
        <is>
          <t>⚪ 可选扩展品类 - 修改目标市值即可启用</t>
        </is>
      </c>
    </row>
    <row r="4" ht="15" customHeight="1" s="99">
      <c r="A4" s="148" t="inlineStr">
        <is>
          <t>📊 参数设置</t>
        </is>
      </c>
      <c r="D4" s="148" t="inlineStr">
        <is>
          <t>📌 参考信息</t>
        </is>
      </c>
    </row>
    <row r="5" ht="15" customHeight="1" s="99">
      <c r="A5" s="149" t="inlineStr">
        <is>
          <t>最终目标市值（元）</t>
        </is>
      </c>
      <c r="B5" s="191" t="n">
        <v>0</v>
      </c>
      <c r="D5" s="151" t="inlineStr">
        <is>
          <t>配置比例</t>
        </is>
      </c>
      <c r="E5" s="151" t="inlineStr">
        <is>
          <t>可选</t>
        </is>
      </c>
    </row>
    <row r="6" ht="15" customHeight="1" s="99">
      <c r="A6" s="149" t="inlineStr">
        <is>
          <t>建仓月数</t>
        </is>
      </c>
      <c r="B6" s="153" t="n">
        <v>0</v>
      </c>
      <c r="D6" s="151" t="inlineStr">
        <is>
          <t>主选ETF代码</t>
        </is>
      </c>
      <c r="E6" s="154" t="inlineStr">
        <is>
          <t>159920</t>
        </is>
      </c>
    </row>
    <row r="7" ht="15" customHeight="1" s="99">
      <c r="A7" s="149" t="inlineStr">
        <is>
          <t>交易费率（%）</t>
        </is>
      </c>
      <c r="B7" s="155" t="n">
        <v>0.001</v>
      </c>
      <c r="D7" s="151" t="inlineStr">
        <is>
          <t>主选ETF名称</t>
        </is>
      </c>
      <c r="E7" s="151" t="inlineStr">
        <is>
          <t>华夏恒生ETF</t>
        </is>
      </c>
    </row>
    <row r="8" ht="15" customHeight="1" s="99">
      <c r="A8" s="149" t="inlineStr">
        <is>
          <t>操作频率</t>
        </is>
      </c>
      <c r="B8" s="156" t="inlineStr">
        <is>
          <t>每月一次</t>
        </is>
      </c>
      <c r="D8" s="151" t="inlineStr">
        <is>
          <t>年管理费率</t>
        </is>
      </c>
      <c r="E8" s="154" t="inlineStr">
        <is>
          <t>0.60%</t>
        </is>
      </c>
    </row>
    <row r="9" ht="15" customHeight="1" s="99">
      <c r="D9" s="157" t="inlineStr">
        <is>
          <t>备选ETF代码</t>
        </is>
      </c>
      <c r="E9" s="158" t="inlineStr">
        <is>
          <t>513660</t>
        </is>
      </c>
    </row>
    <row r="10" ht="15" customHeight="1" s="99">
      <c r="D10" s="157" t="inlineStr">
        <is>
          <t>备选ETF名称</t>
        </is>
      </c>
      <c r="E10" s="157" t="inlineStr">
        <is>
          <t>华夏恒生科技ETF</t>
        </is>
      </c>
    </row>
    <row r="12" ht="15" customHeight="1" s="99">
      <c r="D12" s="148" t="inlineStr">
        <is>
          <t>⭐ 推荐说明</t>
        </is>
      </c>
    </row>
    <row r="13" ht="15" customHeight="1" s="99">
      <c r="D13" s="151" t="inlineStr">
        <is>
          <t>推荐理由</t>
        </is>
      </c>
      <c r="E13" s="151" t="inlineStr">
        <is>
          <t>港股核心资产，估值较低，有配置价值</t>
        </is>
      </c>
    </row>
    <row r="14" ht="15" customHeight="1" s="99">
      <c r="D14" s="163" t="inlineStr">
        <is>
          <t>✅ 优点</t>
        </is>
      </c>
      <c r="E14" s="151" t="inlineStr">
        <is>
          <t>估值相对较低、港股通直接购买、分红率较高</t>
        </is>
      </c>
    </row>
    <row r="15" ht="15" customHeight="1" s="99">
      <c r="D15" s="164" t="inlineStr">
        <is>
          <t>⚠️ 注意</t>
        </is>
      </c>
      <c r="E15" s="151" t="inlineStr">
        <is>
          <t>受政策影响大、流动性不如A股、近年表现一般</t>
        </is>
      </c>
    </row>
    <row r="17" ht="15" customHeight="1" s="99">
      <c r="D17" s="148" t="inlineStr">
        <is>
          <t>💡 使用说明</t>
        </is>
      </c>
    </row>
    <row r="18" ht="15" customHeight="1" s="99">
      <c r="D18" s="154" t="inlineStr">
        <is>
          <t>1. 每月固定日期填入「期初市值」</t>
        </is>
      </c>
    </row>
    <row r="19" ht="15" customHeight="1" s="99">
      <c r="D19" s="154" t="inlineStr">
        <is>
          <t>2. 表格自动计算应交易金额</t>
        </is>
      </c>
    </row>
    <row r="20" ht="15" customHeight="1" s="99">
      <c r="D20" s="154" t="inlineStr">
        <is>
          <t>3. 绿色=买入，红色=卖出</t>
        </is>
      </c>
    </row>
    <row r="21" ht="15" customHeight="1" s="99">
      <c r="D21" s="154" t="inlineStr">
        <is>
          <t>4. 偏离±5%以内可持有省手续费</t>
        </is>
      </c>
    </row>
    <row r="22" ht="15" customHeight="1" s="99">
      <c r="D22" s="154" t="inlineStr">
        <is>
          <t>5. 建仓月数=0直接满仓，&gt;0分批建仓</t>
        </is>
      </c>
    </row>
    <row r="23" ht="15" customHeight="1" s="99">
      <c r="D23" s="154" t="inlineStr">
        <is>
          <t>6. 主选限购时使用备选ETF</t>
        </is>
      </c>
    </row>
    <row r="25" ht="33" customHeight="1" s="99">
      <c r="A25" s="192" t="inlineStr">
        <is>
          <t>月份</t>
        </is>
      </c>
      <c r="B25" s="192" t="inlineStr">
        <is>
          <t>期初市值（元）</t>
        </is>
      </c>
      <c r="C25" s="192" t="inlineStr">
        <is>
          <t>目标市值（元）</t>
        </is>
      </c>
      <c r="D25" s="192" t="inlineStr">
        <is>
          <t>应交易金额（元）</t>
        </is>
      </c>
      <c r="E25" s="192" t="inlineStr">
        <is>
          <t>操作方向</t>
        </is>
      </c>
      <c r="F25" s="192" t="inlineStr">
        <is>
          <t>期末市值（元）</t>
        </is>
      </c>
      <c r="G25" s="192" t="inlineStr">
        <is>
          <t>预计交易费用（元）</t>
        </is>
      </c>
    </row>
    <row r="26" ht="21.75" customHeight="1" s="99">
      <c r="A26" s="116" t="inlineStr">
        <is>
          <t>1月</t>
        </is>
      </c>
      <c r="B26" s="191" t="n"/>
      <c r="C26" s="193">
        <f>IF($B6=0,$B5,MIN($B5*1/$B6,$B5))</f>
        <v/>
      </c>
      <c r="D26" s="193">
        <f>IF(B26="","",C26-B26)</f>
        <v/>
      </c>
      <c r="E26" s="194">
        <f>IF(B26="","",IF(D26&gt;0,"🔼 买入",IF(D26&lt;0,"🔽 卖出","⏸️ 持有")))</f>
        <v/>
      </c>
      <c r="F26" s="193">
        <f>IF(B26="","",B26+D26)</f>
        <v/>
      </c>
      <c r="G26" s="193">
        <f>IF(B26="","",ABS(D26)*$B7)</f>
        <v/>
      </c>
    </row>
    <row r="27" ht="21.75" customHeight="1" s="99">
      <c r="A27" s="126" t="inlineStr">
        <is>
          <t>2月</t>
        </is>
      </c>
      <c r="B27" s="191" t="n"/>
      <c r="C27" s="193">
        <f>IF($B6=0,$B5,MIN($B5*2/$B6,$B5))</f>
        <v/>
      </c>
      <c r="D27" s="193">
        <f>IF(B27="","",C27-B27)</f>
        <v/>
      </c>
      <c r="E27" s="194">
        <f>IF(B27="","",IF(D27&gt;0,"🔼 买入",IF(D27&lt;0,"🔽 卖出","⏸️ 持有")))</f>
        <v/>
      </c>
      <c r="F27" s="193">
        <f>IF(B27="","",B27+D27)</f>
        <v/>
      </c>
      <c r="G27" s="193">
        <f>IF(B27="","",ABS(D27)*$B7)</f>
        <v/>
      </c>
    </row>
    <row r="28" ht="21.75" customHeight="1" s="99">
      <c r="A28" s="116" t="inlineStr">
        <is>
          <t>3月</t>
        </is>
      </c>
      <c r="B28" s="191" t="n"/>
      <c r="C28" s="193">
        <f>IF($B6=0,$B5,MIN($B5*3/$B6,$B5))</f>
        <v/>
      </c>
      <c r="D28" s="193">
        <f>IF(B28="","",C28-B28)</f>
        <v/>
      </c>
      <c r="E28" s="194">
        <f>IF(B28="","",IF(D28&gt;0,"🔼 买入",IF(D28&lt;0,"🔽 卖出","⏸️ 持有")))</f>
        <v/>
      </c>
      <c r="F28" s="193">
        <f>IF(B28="","",B28+D28)</f>
        <v/>
      </c>
      <c r="G28" s="193">
        <f>IF(B28="","",ABS(D28)*$B7)</f>
        <v/>
      </c>
    </row>
    <row r="29" ht="21.75" customHeight="1" s="99">
      <c r="A29" s="126" t="inlineStr">
        <is>
          <t>4月</t>
        </is>
      </c>
      <c r="B29" s="191" t="n"/>
      <c r="C29" s="193">
        <f>IF($B6=0,$B5,MIN($B5*4/$B6,$B5))</f>
        <v/>
      </c>
      <c r="D29" s="193">
        <f>IF(B29="","",C29-B29)</f>
        <v/>
      </c>
      <c r="E29" s="194">
        <f>IF(B29="","",IF(D29&gt;0,"🔼 买入",IF(D29&lt;0,"🔽 卖出","⏸️ 持有")))</f>
        <v/>
      </c>
      <c r="F29" s="193">
        <f>IF(B29="","",B29+D29)</f>
        <v/>
      </c>
      <c r="G29" s="193">
        <f>IF(B29="","",ABS(D29)*$B7)</f>
        <v/>
      </c>
    </row>
    <row r="30" ht="21.75" customHeight="1" s="99">
      <c r="A30" s="116" t="inlineStr">
        <is>
          <t>5月</t>
        </is>
      </c>
      <c r="B30" s="191" t="n"/>
      <c r="C30" s="193">
        <f>IF($B6=0,$B5,MIN($B5*5/$B6,$B5))</f>
        <v/>
      </c>
      <c r="D30" s="193">
        <f>IF(B30="","",C30-B30)</f>
        <v/>
      </c>
      <c r="E30" s="194">
        <f>IF(B30="","",IF(D30&gt;0,"🔼 买入",IF(D30&lt;0,"🔽 卖出","⏸️ 持有")))</f>
        <v/>
      </c>
      <c r="F30" s="193">
        <f>IF(B30="","",B30+D30)</f>
        <v/>
      </c>
      <c r="G30" s="193">
        <f>IF(B30="","",ABS(D30)*$B7)</f>
        <v/>
      </c>
    </row>
    <row r="31" ht="21.75" customHeight="1" s="99">
      <c r="A31" s="126" t="inlineStr">
        <is>
          <t>6月</t>
        </is>
      </c>
      <c r="B31" s="191" t="n"/>
      <c r="C31" s="193">
        <f>IF($B6=0,$B5,MIN($B5*6/$B6,$B5))</f>
        <v/>
      </c>
      <c r="D31" s="193">
        <f>IF(B31="","",C31-B31)</f>
        <v/>
      </c>
      <c r="E31" s="194">
        <f>IF(B31="","",IF(D31&gt;0,"🔼 买入",IF(D31&lt;0,"🔽 卖出","⏸️ 持有")))</f>
        <v/>
      </c>
      <c r="F31" s="193">
        <f>IF(B31="","",B31+D31)</f>
        <v/>
      </c>
      <c r="G31" s="193">
        <f>IF(B31="","",ABS(D31)*$B7)</f>
        <v/>
      </c>
    </row>
    <row r="32" ht="21.75" customHeight="1" s="99">
      <c r="A32" s="116" t="inlineStr">
        <is>
          <t>7月</t>
        </is>
      </c>
      <c r="B32" s="191" t="n"/>
      <c r="C32" s="193">
        <f>IF($B6=0,$B5,MIN($B5*7/$B6,$B5))</f>
        <v/>
      </c>
      <c r="D32" s="193">
        <f>IF(B32="","",C32-B32)</f>
        <v/>
      </c>
      <c r="E32" s="194">
        <f>IF(B32="","",IF(D32&gt;0,"🔼 买入",IF(D32&lt;0,"🔽 卖出","⏸️ 持有")))</f>
        <v/>
      </c>
      <c r="F32" s="193">
        <f>IF(B32="","",B32+D32)</f>
        <v/>
      </c>
      <c r="G32" s="193">
        <f>IF(B32="","",ABS(D32)*$B7)</f>
        <v/>
      </c>
    </row>
    <row r="33" ht="21.75" customHeight="1" s="99">
      <c r="A33" s="126" t="inlineStr">
        <is>
          <t>8月</t>
        </is>
      </c>
      <c r="B33" s="191" t="n"/>
      <c r="C33" s="193">
        <f>IF($B6=0,$B5,MIN($B5*8/$B6,$B5))</f>
        <v/>
      </c>
      <c r="D33" s="193">
        <f>IF(B33="","",C33-B33)</f>
        <v/>
      </c>
      <c r="E33" s="194">
        <f>IF(B33="","",IF(D33&gt;0,"🔼 买入",IF(D33&lt;0,"🔽 卖出","⏸️ 持有")))</f>
        <v/>
      </c>
      <c r="F33" s="193">
        <f>IF(B33="","",B33+D33)</f>
        <v/>
      </c>
      <c r="G33" s="193">
        <f>IF(B33="","",ABS(D33)*$B7)</f>
        <v/>
      </c>
    </row>
    <row r="34" ht="21.75" customHeight="1" s="99">
      <c r="A34" s="116" t="inlineStr">
        <is>
          <t>9月</t>
        </is>
      </c>
      <c r="B34" s="191" t="n"/>
      <c r="C34" s="193">
        <f>IF($B6=0,$B5,MIN($B5*9/$B6,$B5))</f>
        <v/>
      </c>
      <c r="D34" s="193">
        <f>IF(B34="","",C34-B34)</f>
        <v/>
      </c>
      <c r="E34" s="194">
        <f>IF(B34="","",IF(D34&gt;0,"🔼 买入",IF(D34&lt;0,"🔽 卖出","⏸️ 持有")))</f>
        <v/>
      </c>
      <c r="F34" s="193">
        <f>IF(B34="","",B34+D34)</f>
        <v/>
      </c>
      <c r="G34" s="193">
        <f>IF(B34="","",ABS(D34)*$B7)</f>
        <v/>
      </c>
    </row>
    <row r="35" ht="21.75" customHeight="1" s="99">
      <c r="A35" s="126" t="inlineStr">
        <is>
          <t>10月</t>
        </is>
      </c>
      <c r="B35" s="191" t="n"/>
      <c r="C35" s="193">
        <f>IF($B6=0,$B5,MIN($B5*10/$B6,$B5))</f>
        <v/>
      </c>
      <c r="D35" s="193">
        <f>IF(B35="","",C35-B35)</f>
        <v/>
      </c>
      <c r="E35" s="194">
        <f>IF(B35="","",IF(D35&gt;0,"🔼 买入",IF(D35&lt;0,"🔽 卖出","⏸️ 持有")))</f>
        <v/>
      </c>
      <c r="F35" s="193">
        <f>IF(B35="","",B35+D35)</f>
        <v/>
      </c>
      <c r="G35" s="193">
        <f>IF(B35="","",ABS(D35)*$B7)</f>
        <v/>
      </c>
    </row>
    <row r="36" ht="21.75" customHeight="1" s="99">
      <c r="A36" s="116" t="inlineStr">
        <is>
          <t>11月</t>
        </is>
      </c>
      <c r="B36" s="191" t="n"/>
      <c r="C36" s="193">
        <f>IF($B6=0,$B5,MIN($B5*11/$B6,$B5))</f>
        <v/>
      </c>
      <c r="D36" s="193">
        <f>IF(B36="","",C36-B36)</f>
        <v/>
      </c>
      <c r="E36" s="194">
        <f>IF(B36="","",IF(D36&gt;0,"🔼 买入",IF(D36&lt;0,"🔽 卖出","⏸️ 持有")))</f>
        <v/>
      </c>
      <c r="F36" s="193">
        <f>IF(B36="","",B36+D36)</f>
        <v/>
      </c>
      <c r="G36" s="193">
        <f>IF(B36="","",ABS(D36)*$B7)</f>
        <v/>
      </c>
    </row>
    <row r="37" ht="21.75" customHeight="1" s="99">
      <c r="A37" s="126" t="inlineStr">
        <is>
          <t>12月</t>
        </is>
      </c>
      <c r="B37" s="191" t="n"/>
      <c r="C37" s="193">
        <f>IF($B6=0,$B5,MIN($B5*12/$B6,$B5))</f>
        <v/>
      </c>
      <c r="D37" s="193">
        <f>IF(B37="","",C37-B37)</f>
        <v/>
      </c>
      <c r="E37" s="194">
        <f>IF(B37="","",IF(D37&gt;0,"🔼 买入",IF(D37&lt;0,"🔽 卖出","⏸️ 持有")))</f>
        <v/>
      </c>
      <c r="F37" s="193">
        <f>IF(B37="","",B37+D37)</f>
        <v/>
      </c>
      <c r="G37" s="193">
        <f>IF(B37="","",ABS(D37)*$B7)</f>
        <v/>
      </c>
    </row>
  </sheetData>
  <mergeCells count="17">
    <mergeCell ref="D22:G22"/>
    <mergeCell ref="D23:G23"/>
    <mergeCell ref="E10:G10"/>
    <mergeCell ref="D18:G18"/>
    <mergeCell ref="A1:G1"/>
    <mergeCell ref="E13:G13"/>
    <mergeCell ref="E14:G14"/>
    <mergeCell ref="E5:G5"/>
    <mergeCell ref="D20:G20"/>
    <mergeCell ref="E8:G8"/>
    <mergeCell ref="D21:G21"/>
    <mergeCell ref="A2:G2"/>
    <mergeCell ref="E9:G9"/>
    <mergeCell ref="D19:G19"/>
    <mergeCell ref="E15:G15"/>
    <mergeCell ref="E7:G7"/>
    <mergeCell ref="E6:G6"/>
  </mergeCells>
  <conditionalFormatting sqref="D26:D37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conditionalFormatting sqref="E26:E37">
    <cfRule type="cellIs" rank="0" priority="4" equalAverage="0" operator="greaterThan" aboveAverage="0" dxfId="0" text="" percent="0" bottom="0">
      <formula>0</formula>
    </cfRule>
    <cfRule type="cellIs" rank="0" priority="5" equalAverage="0" operator="lessThan" aboveAverage="0" dxfId="1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 filterMode="0">
    <tabColor rgb="FF7030A0"/>
    <outlinePr summaryBelow="1" summaryRight="1"/>
    <pageSetUpPr fitToPage="0"/>
  </sheetPr>
  <dimension ref="A1:H3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5" topLeftCell="A26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14.00390625" defaultRowHeight="12.75" zeroHeight="0" outlineLevelRow="0"/>
  <cols>
    <col width="9" customWidth="1" style="98" min="1" max="1"/>
    <col width="17" customWidth="1" style="98" min="2" max="4"/>
    <col width="13" customWidth="1" style="98" min="5" max="5"/>
    <col width="16" customWidth="1" style="98" min="6" max="8"/>
  </cols>
  <sheetData>
    <row r="1" ht="28.5" customHeight="1" s="99">
      <c r="A1" s="180" t="inlineStr">
        <is>
          <t>日经225 - 恒市值法月度操作表</t>
        </is>
      </c>
    </row>
    <row r="2" ht="18.75" customHeight="1" s="99">
      <c r="A2" s="190" t="inlineStr">
        <is>
          <t>⚪ 可选扩展品类 - 修改目标市值即可启用</t>
        </is>
      </c>
    </row>
    <row r="4" ht="15" customHeight="1" s="99">
      <c r="A4" s="181" t="inlineStr">
        <is>
          <t>📊 参数设置</t>
        </is>
      </c>
      <c r="D4" s="181" t="inlineStr">
        <is>
          <t>📌 参考信息</t>
        </is>
      </c>
    </row>
    <row r="5" ht="15" customHeight="1" s="99">
      <c r="A5" s="182" t="inlineStr">
        <is>
          <t>最终目标市值（元）</t>
        </is>
      </c>
      <c r="B5" s="191" t="n">
        <v>0</v>
      </c>
      <c r="D5" s="151" t="inlineStr">
        <is>
          <t>配置比例</t>
        </is>
      </c>
      <c r="E5" s="151" t="inlineStr">
        <is>
          <t>可选</t>
        </is>
      </c>
    </row>
    <row r="6" ht="15" customHeight="1" s="99">
      <c r="A6" s="182" t="inlineStr">
        <is>
          <t>建仓月数</t>
        </is>
      </c>
      <c r="B6" s="153" t="n">
        <v>0</v>
      </c>
      <c r="D6" s="151" t="inlineStr">
        <is>
          <t>主选ETF代码</t>
        </is>
      </c>
      <c r="E6" s="154" t="inlineStr">
        <is>
          <t>513520</t>
        </is>
      </c>
    </row>
    <row r="7" ht="15" customHeight="1" s="99">
      <c r="A7" s="182" t="inlineStr">
        <is>
          <t>交易费率（%）</t>
        </is>
      </c>
      <c r="B7" s="155" t="n">
        <v>0.001</v>
      </c>
      <c r="D7" s="151" t="inlineStr">
        <is>
          <t>主选ETF名称</t>
        </is>
      </c>
      <c r="E7" s="151" t="inlineStr">
        <is>
          <t>易方达日经225ETF</t>
        </is>
      </c>
    </row>
    <row r="8" ht="15" customHeight="1" s="99">
      <c r="A8" s="182" t="inlineStr">
        <is>
          <t>操作频率</t>
        </is>
      </c>
      <c r="B8" s="156" t="inlineStr">
        <is>
          <t>每月一次</t>
        </is>
      </c>
      <c r="D8" s="151" t="inlineStr">
        <is>
          <t>年管理费率</t>
        </is>
      </c>
      <c r="E8" s="154" t="inlineStr">
        <is>
          <t>0.20%</t>
        </is>
      </c>
    </row>
    <row r="9" ht="15" customHeight="1" s="99">
      <c r="D9" s="157" t="inlineStr">
        <is>
          <t>备选ETF代码</t>
        </is>
      </c>
      <c r="E9" s="158" t="inlineStr">
        <is>
          <t>513000</t>
        </is>
      </c>
    </row>
    <row r="10" ht="15" customHeight="1" s="99">
      <c r="D10" s="157" t="inlineStr">
        <is>
          <t>备选ETF名称</t>
        </is>
      </c>
      <c r="E10" s="157" t="inlineStr">
        <is>
          <t>华安日经225ETF</t>
        </is>
      </c>
    </row>
    <row r="12" ht="15" customHeight="1" s="99">
      <c r="D12" s="181" t="inlineStr">
        <is>
          <t>⭐ 推荐说明</t>
        </is>
      </c>
    </row>
    <row r="13" ht="15" customHeight="1" s="99">
      <c r="D13" s="151" t="inlineStr">
        <is>
          <t>推荐理由</t>
        </is>
      </c>
      <c r="E13" s="151" t="inlineStr">
        <is>
          <t>日本股市代表，分散配置，费率极低</t>
        </is>
      </c>
    </row>
    <row r="14" ht="15" customHeight="1" s="99">
      <c r="D14" s="163" t="inlineStr">
        <is>
          <t>✅ 优点</t>
        </is>
      </c>
      <c r="E14" s="151" t="inlineStr">
        <is>
          <t>费率极低（0.2%/年）、分散全球配置、日本经济复苏预期</t>
        </is>
      </c>
    </row>
    <row r="15" ht="15" customHeight="1" s="99">
      <c r="D15" s="164" t="inlineStr">
        <is>
          <t>⚠️ 注意</t>
        </is>
      </c>
      <c r="E15" s="154" t="inlineStr">
        <is>
          <t>QDII产品、有汇率风险、国内认知度较低</t>
        </is>
      </c>
    </row>
    <row r="17" ht="15" customHeight="1" s="99">
      <c r="D17" s="181" t="inlineStr">
        <is>
          <t>💡 使用说明</t>
        </is>
      </c>
    </row>
    <row r="18" ht="15" customHeight="1" s="99">
      <c r="D18" s="154" t="inlineStr">
        <is>
          <t>1. 每月固定日期填入「期初市值」</t>
        </is>
      </c>
    </row>
    <row r="19" ht="15" customHeight="1" s="99">
      <c r="D19" s="154" t="inlineStr">
        <is>
          <t>2. 表格自动计算应交易金额</t>
        </is>
      </c>
    </row>
    <row r="20" ht="15" customHeight="1" s="99">
      <c r="D20" s="154" t="inlineStr">
        <is>
          <t>3. 绿色=买入，红色=卖出</t>
        </is>
      </c>
    </row>
    <row r="21" ht="15" customHeight="1" s="99">
      <c r="D21" s="154" t="inlineStr">
        <is>
          <t>4. 偏离±5%以内可持有省手续费</t>
        </is>
      </c>
    </row>
    <row r="22" ht="15" customHeight="1" s="99">
      <c r="D22" s="154" t="inlineStr">
        <is>
          <t>5. 建仓月数=0直接满仓，&gt;0分批建仓</t>
        </is>
      </c>
    </row>
    <row r="23" ht="15" customHeight="1" s="99">
      <c r="D23" s="165" t="inlineStr">
        <is>
          <t>5. F列填入实际成交金额，G列自动算期末市值</t>
        </is>
      </c>
    </row>
    <row r="25" ht="33" customHeight="1" s="99">
      <c r="A25" s="166" t="inlineStr">
        <is>
          <t>月份</t>
        </is>
      </c>
      <c r="B25" s="166" t="inlineStr">
        <is>
          <t>期初市值（元）</t>
        </is>
      </c>
      <c r="C25" s="166" t="inlineStr">
        <is>
          <t>目标市值（元）</t>
        </is>
      </c>
      <c r="D25" s="166" t="inlineStr">
        <is>
          <t>应交易金额（元）</t>
        </is>
      </c>
      <c r="E25" s="166" t="inlineStr">
        <is>
          <t>操作方向</t>
        </is>
      </c>
      <c r="F25" s="166" t="inlineStr">
        <is>
          <t>实际交易金额（元）</t>
        </is>
      </c>
      <c r="G25" s="166" t="inlineStr">
        <is>
          <t>期末市值（元）</t>
        </is>
      </c>
      <c r="H25" s="166" t="inlineStr">
        <is>
          <t>交易费用（元）</t>
        </is>
      </c>
    </row>
    <row r="26" ht="21.75" customHeight="1" s="99">
      <c r="A26" s="167" t="inlineStr">
        <is>
          <t>1月</t>
        </is>
      </c>
      <c r="B26" s="168" t="n"/>
      <c r="C26" s="169">
        <f>IF($B$6=0,$B$5,MIN($B$5*1/$B$6,$B$5))</f>
        <v/>
      </c>
      <c r="D26" s="169">
        <f>IF(B26="","",C26-B26)</f>
        <v/>
      </c>
      <c r="E26" s="170">
        <f>IF(B26="","",IF(D26&gt;0,"🔼 买入",IF(D26&lt;0,"🔽 卖出","⏸️ 持有")))</f>
        <v/>
      </c>
      <c r="F26" s="171" t="n"/>
      <c r="G26" s="169">
        <f>IF(B26="","",IF(F26="",B26+D26,B26+F26))</f>
        <v/>
      </c>
      <c r="H26" s="172">
        <f>IF(B26="","",IF(F26="",ABS(D26)*$B$7,ABS(F26)*$B$7))</f>
        <v/>
      </c>
    </row>
    <row r="27" ht="21.75" customHeight="1" s="99">
      <c r="A27" s="173" t="inlineStr">
        <is>
          <t>2月</t>
        </is>
      </c>
      <c r="B27" s="168" t="n"/>
      <c r="C27" s="169">
        <f>IF($B$6=0,$B$5,MIN($B$5*2/$B$6,$B$5))</f>
        <v/>
      </c>
      <c r="D27" s="169">
        <f>IF(B27="","",C27-B27)</f>
        <v/>
      </c>
      <c r="E27" s="170">
        <f>IF(B27="","",IF(D27&gt;0,"🔼 买入",IF(D27&lt;0,"🔽 卖出","⏸️ 持有")))</f>
        <v/>
      </c>
      <c r="F27" s="171" t="n"/>
      <c r="G27" s="169">
        <f>IF(B27="","",IF(F27="",B27+D27,B27+F27))</f>
        <v/>
      </c>
      <c r="H27" s="172">
        <f>IF(B27="","",IF(F27="",ABS(D27)*$B$7,ABS(F27)*$B$7))</f>
        <v/>
      </c>
    </row>
    <row r="28" ht="21.75" customHeight="1" s="99">
      <c r="A28" s="167" t="inlineStr">
        <is>
          <t>3月</t>
        </is>
      </c>
      <c r="B28" s="168" t="n"/>
      <c r="C28" s="169">
        <f>IF($B$6=0,$B$5,MIN($B$5*3/$B$6,$B$5))</f>
        <v/>
      </c>
      <c r="D28" s="169">
        <f>IF(B28="","",C28-B28)</f>
        <v/>
      </c>
      <c r="E28" s="170">
        <f>IF(B28="","",IF(D28&gt;0,"🔼 买入",IF(D28&lt;0,"🔽 卖出","⏸️ 持有")))</f>
        <v/>
      </c>
      <c r="F28" s="171" t="n"/>
      <c r="G28" s="169">
        <f>IF(B28="","",IF(F28="",B28+D28,B28+F28))</f>
        <v/>
      </c>
      <c r="H28" s="172">
        <f>IF(B28="","",IF(F28="",ABS(D28)*$B$7,ABS(F28)*$B$7))</f>
        <v/>
      </c>
    </row>
    <row r="29" ht="21.75" customHeight="1" s="99">
      <c r="A29" s="173" t="inlineStr">
        <is>
          <t>4月</t>
        </is>
      </c>
      <c r="B29" s="168" t="n"/>
      <c r="C29" s="169">
        <f>IF($B$6=0,$B$5,MIN($B$5*4/$B$6,$B$5))</f>
        <v/>
      </c>
      <c r="D29" s="169">
        <f>IF(B29="","",C29-B29)</f>
        <v/>
      </c>
      <c r="E29" s="170">
        <f>IF(B29="","",IF(D29&gt;0,"🔼 买入",IF(D29&lt;0,"🔽 卖出","⏸️ 持有")))</f>
        <v/>
      </c>
      <c r="F29" s="171" t="n"/>
      <c r="G29" s="169">
        <f>IF(B29="","",IF(F29="",B29+D29,B29+F29))</f>
        <v/>
      </c>
      <c r="H29" s="172">
        <f>IF(B29="","",IF(F29="",ABS(D29)*$B$7,ABS(F29)*$B$7))</f>
        <v/>
      </c>
    </row>
    <row r="30" ht="21.75" customHeight="1" s="99">
      <c r="A30" s="167" t="inlineStr">
        <is>
          <t>5月</t>
        </is>
      </c>
      <c r="B30" s="168" t="n"/>
      <c r="C30" s="169">
        <f>IF($B$6=0,$B$5,MIN($B$5*5/$B$6,$B$5))</f>
        <v/>
      </c>
      <c r="D30" s="169">
        <f>IF(B30="","",C30-B30)</f>
        <v/>
      </c>
      <c r="E30" s="170">
        <f>IF(B30="","",IF(D30&gt;0,"🔼 买入",IF(D30&lt;0,"🔽 卖出","⏸️ 持有")))</f>
        <v/>
      </c>
      <c r="F30" s="171" t="n"/>
      <c r="G30" s="169">
        <f>IF(B30="","",IF(F30="",B30+D30,B30+F30))</f>
        <v/>
      </c>
      <c r="H30" s="172">
        <f>IF(B30="","",IF(F30="",ABS(D30)*$B$7,ABS(F30)*$B$7))</f>
        <v/>
      </c>
    </row>
    <row r="31" ht="21.75" customHeight="1" s="99">
      <c r="A31" s="173" t="inlineStr">
        <is>
          <t>6月</t>
        </is>
      </c>
      <c r="B31" s="168" t="n"/>
      <c r="C31" s="169">
        <f>IF($B$6=0,$B$5,MIN($B$5*6/$B$6,$B$5))</f>
        <v/>
      </c>
      <c r="D31" s="169">
        <f>IF(B31="","",C31-B31)</f>
        <v/>
      </c>
      <c r="E31" s="170">
        <f>IF(B31="","",IF(D31&gt;0,"🔼 买入",IF(D31&lt;0,"🔽 卖出","⏸️ 持有")))</f>
        <v/>
      </c>
      <c r="F31" s="171" t="n"/>
      <c r="G31" s="169">
        <f>IF(B31="","",IF(F31="",B31+D31,B31+F31))</f>
        <v/>
      </c>
      <c r="H31" s="172">
        <f>IF(B31="","",IF(F31="",ABS(D31)*$B$7,ABS(F31)*$B$7))</f>
        <v/>
      </c>
    </row>
    <row r="32" ht="21.75" customHeight="1" s="99">
      <c r="A32" s="167" t="inlineStr">
        <is>
          <t>7月</t>
        </is>
      </c>
      <c r="B32" s="168" t="n"/>
      <c r="C32" s="169">
        <f>IF($B$6=0,$B$5,MIN($B$5*7/$B$6,$B$5))</f>
        <v/>
      </c>
      <c r="D32" s="169">
        <f>IF(B32="","",C32-B32)</f>
        <v/>
      </c>
      <c r="E32" s="170">
        <f>IF(B32="","",IF(D32&gt;0,"🔼 买入",IF(D32&lt;0,"🔽 卖出","⏸️ 持有")))</f>
        <v/>
      </c>
      <c r="F32" s="171" t="n"/>
      <c r="G32" s="169">
        <f>IF(B32="","",IF(F32="",B32+D32,B32+F32))</f>
        <v/>
      </c>
      <c r="H32" s="172">
        <f>IF(B32="","",IF(F32="",ABS(D32)*$B$7,ABS(F32)*$B$7))</f>
        <v/>
      </c>
    </row>
    <row r="33" ht="21.75" customHeight="1" s="99">
      <c r="A33" s="173" t="inlineStr">
        <is>
          <t>8月</t>
        </is>
      </c>
      <c r="B33" s="168" t="n"/>
      <c r="C33" s="169">
        <f>IF($B$6=0,$B$5,MIN($B$5*8/$B$6,$B$5))</f>
        <v/>
      </c>
      <c r="D33" s="169">
        <f>IF(B33="","",C33-B33)</f>
        <v/>
      </c>
      <c r="E33" s="170">
        <f>IF(B33="","",IF(D33&gt;0,"🔼 买入",IF(D33&lt;0,"🔽 卖出","⏸️ 持有")))</f>
        <v/>
      </c>
      <c r="F33" s="171" t="n"/>
      <c r="G33" s="169">
        <f>IF(B33="","",IF(F33="",B33+D33,B33+F33))</f>
        <v/>
      </c>
      <c r="H33" s="172">
        <f>IF(B33="","",IF(F33="",ABS(D33)*$B$7,ABS(F33)*$B$7))</f>
        <v/>
      </c>
    </row>
    <row r="34" ht="21.75" customHeight="1" s="99">
      <c r="A34" s="167" t="inlineStr">
        <is>
          <t>9月</t>
        </is>
      </c>
      <c r="B34" s="168" t="n"/>
      <c r="C34" s="169">
        <f>IF($B$6=0,$B$5,MIN($B$5*9/$B$6,$B$5))</f>
        <v/>
      </c>
      <c r="D34" s="169">
        <f>IF(B34="","",C34-B34)</f>
        <v/>
      </c>
      <c r="E34" s="170">
        <f>IF(B34="","",IF(D34&gt;0,"🔼 买入",IF(D34&lt;0,"🔽 卖出","⏸️ 持有")))</f>
        <v/>
      </c>
      <c r="F34" s="171" t="n"/>
      <c r="G34" s="169">
        <f>IF(B34="","",IF(F34="",B34+D34,B34+F34))</f>
        <v/>
      </c>
      <c r="H34" s="172">
        <f>IF(B34="","",IF(F34="",ABS(D34)*$B$7,ABS(F34)*$B$7))</f>
        <v/>
      </c>
    </row>
    <row r="35" ht="21.75" customHeight="1" s="99">
      <c r="A35" s="173" t="inlineStr">
        <is>
          <t>10月</t>
        </is>
      </c>
      <c r="B35" s="168" t="n"/>
      <c r="C35" s="169">
        <f>IF($B$6=0,$B$5,MIN($B$5*10/$B$6,$B$5))</f>
        <v/>
      </c>
      <c r="D35" s="169">
        <f>IF(B35="","",C35-B35)</f>
        <v/>
      </c>
      <c r="E35" s="170">
        <f>IF(B35="","",IF(D35&gt;0,"🔼 买入",IF(D35&lt;0,"🔽 卖出","⏸️ 持有")))</f>
        <v/>
      </c>
      <c r="F35" s="171" t="n"/>
      <c r="G35" s="169">
        <f>IF(B35="","",IF(F35="",B35+D35,B35+F35))</f>
        <v/>
      </c>
      <c r="H35" s="172">
        <f>IF(B35="","",IF(F35="",ABS(D35)*$B$7,ABS(F35)*$B$7))</f>
        <v/>
      </c>
    </row>
    <row r="36" ht="21.75" customHeight="1" s="99">
      <c r="A36" s="167" t="inlineStr">
        <is>
          <t>11月</t>
        </is>
      </c>
      <c r="B36" s="168" t="n"/>
      <c r="C36" s="169">
        <f>IF($B$6=0,$B$5,MIN($B$5*11/$B$6,$B$5))</f>
        <v/>
      </c>
      <c r="D36" s="169">
        <f>IF(B36="","",C36-B36)</f>
        <v/>
      </c>
      <c r="E36" s="170">
        <f>IF(B36="","",IF(D36&gt;0,"🔼 买入",IF(D36&lt;0,"🔽 卖出","⏸️ 持有")))</f>
        <v/>
      </c>
      <c r="F36" s="171" t="n"/>
      <c r="G36" s="169">
        <f>IF(B36="","",IF(F36="",B36+D36,B36+F36))</f>
        <v/>
      </c>
      <c r="H36" s="172">
        <f>IF(B36="","",IF(F36="",ABS(D36)*$B$7,ABS(F36)*$B$7))</f>
        <v/>
      </c>
    </row>
    <row r="37" ht="21.75" customHeight="1" s="99">
      <c r="A37" s="173" t="inlineStr">
        <is>
          <t>12月</t>
        </is>
      </c>
      <c r="B37" s="168" t="n"/>
      <c r="C37" s="169">
        <f>IF($B$6=0,$B$5,MIN($B$5*12/$B$6,$B$5))</f>
        <v/>
      </c>
      <c r="D37" s="169">
        <f>IF(B37="","",C37-B37)</f>
        <v/>
      </c>
      <c r="E37" s="170">
        <f>IF(B37="","",IF(D37&gt;0,"🔼 买入",IF(D37&lt;0,"🔽 卖出","⏸️ 持有")))</f>
        <v/>
      </c>
      <c r="F37" s="171" t="n"/>
      <c r="G37" s="169">
        <f>IF(B37="","",IF(F37="",B37+D37,B37+F37))</f>
        <v/>
      </c>
      <c r="H37" s="172">
        <f>IF(B37="","",IF(F37="",ABS(D37)*$B$7,ABS(F37)*$B$7))</f>
        <v/>
      </c>
    </row>
  </sheetData>
  <mergeCells count="17">
    <mergeCell ref="D22:G22"/>
    <mergeCell ref="E10:G10"/>
    <mergeCell ref="D18:G18"/>
    <mergeCell ref="A1:G1"/>
    <mergeCell ref="E13:G13"/>
    <mergeCell ref="E14:G14"/>
    <mergeCell ref="E5:G5"/>
    <mergeCell ref="D20:G20"/>
    <mergeCell ref="E8:G8"/>
    <mergeCell ref="D21:G21"/>
    <mergeCell ref="A2:G2"/>
    <mergeCell ref="E9:G9"/>
    <mergeCell ref="D19:G19"/>
    <mergeCell ref="D23:H23"/>
    <mergeCell ref="E15:G15"/>
    <mergeCell ref="E7:G7"/>
    <mergeCell ref="E6:G6"/>
  </mergeCells>
  <conditionalFormatting sqref="D26:D37">
    <cfRule type="cellIs" rank="0" priority="2" equalAverage="0" operator="greaterThan" aboveAverage="0" dxfId="0" text="" percent="0" bottom="0">
      <formula>0</formula>
    </cfRule>
    <cfRule type="cellIs" rank="0" priority="3" equalAverage="0" operator="lessThan" aboveAverage="0" dxfId="1" text="" percent="0" bottom="0">
      <formula>0</formula>
    </cfRule>
  </conditionalFormatting>
  <conditionalFormatting sqref="E26:E37">
    <cfRule type="cellIs" rank="0" priority="4" equalAverage="0" operator="greaterThan" aboveAverage="0" dxfId="0" text="" percent="0" bottom="0">
      <formula>0</formula>
    </cfRule>
    <cfRule type="cellIs" rank="0" priority="5" equalAverage="0" operator="lessThan" aboveAverage="0" dxfId="1" text="" percent="0" bottom="0">
      <formula>0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1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2026-07-04T16:13:04Z</dcterms:created>
  <dcterms:modified xmlns:dcterms="http://purl.org/dc/terms/" xmlns:xsi="http://www.w3.org/2001/XMLSchema-instance" xsi:type="dcterms:W3CDTF">2026-07-06T19:18:03Z</dcterms:modified>
  <cp:lastModifiedBy>Suages</cp:lastModifiedBy>
  <cp:revision>0</cp:revision>
</cp:coreProperties>
</file>

<file path=docProps/custom.xml><?xml version="1.0" encoding="utf-8"?>
<Properties xmlns="http://schemas.openxmlformats.org/officeDocument/2006/custom-properties">
  <property name="AIGC" fmtid="{D5CDD505-2E9C-101B-9397-08002B2CF9AE}" pid="2">
    <vt:lpwstr xmlns:vt="http://schemas.openxmlformats.org/officeDocument/2006/docPropsVTypes">{"Label":"1","ContentProducer":"001191110102MACQD9K64010000","ProduceID":"7658706438256954308","ReservedCode1":"","ContentPropagator":"","PropagateID":"","ReservedCode2":""}</vt:lpwstr>
  </property>
  <property name="CalculationRule" fmtid="{D5CDD505-2E9C-101B-9397-08002B2CF9AE}" pid="3">
    <vt:i4 xmlns:vt="http://schemas.openxmlformats.org/officeDocument/2006/docPropsVTypes">0</vt:i4>
  </property>
  <property name="ICV" fmtid="{D5CDD505-2E9C-101B-9397-08002B2CF9AE}" pid="4">
    <vt:lpwstr xmlns:vt="http://schemas.openxmlformats.org/officeDocument/2006/docPropsVTypes">CCB0FC3A068445A5A8BAC6D58B75C102_12</vt:lpwstr>
  </property>
  <property name="KSOProductBuildVer" fmtid="{D5CDD505-2E9C-101B-9397-08002B2CF9AE}" pid="5">
    <vt:lpwstr xmlns:vt="http://schemas.openxmlformats.org/officeDocument/2006/docPropsVTypes">2052-12.1.0.26895</vt:lpwstr>
  </property>
</Properties>
</file>